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gimpe\OneDrive\Desktop\"/>
    </mc:Choice>
  </mc:AlternateContent>
  <xr:revisionPtr revIDLastSave="0" documentId="8_{C55034F8-8103-4C8E-8313-3F3E81978C90}" xr6:coauthVersionLast="45" xr6:coauthVersionMax="45" xr10:uidLastSave="{00000000-0000-0000-0000-000000000000}"/>
  <bookViews>
    <workbookView xWindow="-120" yWindow="-120" windowWidth="29040" windowHeight="15840" activeTab="6" xr2:uid="{00000000-000D-0000-FFFF-FFFF00000000}"/>
  </bookViews>
  <sheets>
    <sheet name="MENU" sheetId="37" r:id="rId1"/>
    <sheet name="Bilancio inziale" sheetId="46" r:id="rId2"/>
    <sheet name="Parametri" sheetId="32" r:id="rId3"/>
    <sheet name="Input" sheetId="31" r:id="rId4"/>
    <sheet name="Foglio2" sheetId="42" state="hidden" r:id="rId5"/>
    <sheet name="Foglio1" sheetId="41" state="hidden" r:id="rId6"/>
    <sheet name="Calcoli" sheetId="34" r:id="rId7"/>
    <sheet name="C_Finanziamento" sheetId="36" r:id="rId8"/>
    <sheet name="VP" sheetId="35" r:id="rId9"/>
    <sheet name="Tabella 31" sheetId="33" r:id="rId10"/>
    <sheet name="Tabella_25" sheetId="24" r:id="rId11"/>
    <sheet name="Tabella_26" sheetId="26" r:id="rId12"/>
    <sheet name="Tabella_1" sheetId="1" r:id="rId13"/>
    <sheet name="Tabella_2" sheetId="3" r:id="rId14"/>
    <sheet name="Tabella_3" sheetId="6" r:id="rId15"/>
    <sheet name="Tabella_4" sheetId="4" r:id="rId16"/>
    <sheet name="Tabella_5" sheetId="5" r:id="rId17"/>
    <sheet name="Tabella_6" sheetId="11" r:id="rId18"/>
    <sheet name="Tabella_7" sheetId="10" r:id="rId19"/>
    <sheet name="Tabella_8" sheetId="9" r:id="rId20"/>
    <sheet name="Tabella_9" sheetId="8" r:id="rId21"/>
    <sheet name="Tabella_10" sheetId="7" r:id="rId22"/>
    <sheet name="Tabella_11" sheetId="15" r:id="rId23"/>
    <sheet name="Tabella_12" sheetId="14" r:id="rId24"/>
    <sheet name="Tabella_13" sheetId="13" r:id="rId25"/>
    <sheet name="Tabella_14" sheetId="12" r:id="rId26"/>
    <sheet name="Tabella_15" sheetId="2" r:id="rId27"/>
    <sheet name="Tabella_16" sheetId="16" r:id="rId28"/>
    <sheet name="Tabella_17" sheetId="17" r:id="rId29"/>
    <sheet name="Tabella_18" sheetId="18" r:id="rId30"/>
    <sheet name="Tabella_19" sheetId="19" r:id="rId31"/>
    <sheet name="Tabella_20" sheetId="20" r:id="rId32"/>
    <sheet name="Tabella_21" sheetId="21" r:id="rId33"/>
    <sheet name="Tabella_22" sheetId="22" r:id="rId34"/>
    <sheet name="Tabella_23" sheetId="23" r:id="rId35"/>
    <sheet name="Tabella_24" sheetId="25" r:id="rId36"/>
    <sheet name="Tabella_27" sheetId="27" r:id="rId37"/>
    <sheet name="Tabella_28" sheetId="29" r:id="rId38"/>
    <sheet name="Tabella_29" sheetId="28" r:id="rId39"/>
    <sheet name="Tabella_30 " sheetId="30" r:id="rId40"/>
    <sheet name="Tabella_32" sheetId="38" r:id="rId41"/>
    <sheet name="Tabella_33" sheetId="43" r:id="rId42"/>
    <sheet name="Foglio5" sheetId="45" state="hidden" r:id="rId43"/>
    <sheet name="Tabella_34" sheetId="44" r:id="rId4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34" l="1"/>
  <c r="E3" i="34"/>
  <c r="F3" i="34"/>
  <c r="G3" i="34"/>
  <c r="H3" i="34"/>
  <c r="I3" i="34"/>
  <c r="D4" i="34"/>
  <c r="E4" i="34"/>
  <c r="F4" i="34"/>
  <c r="G4" i="34"/>
  <c r="H4" i="34"/>
  <c r="I4" i="34"/>
  <c r="D5" i="34"/>
  <c r="E5" i="34"/>
  <c r="F5" i="34"/>
  <c r="G5" i="34"/>
  <c r="H5" i="34"/>
  <c r="I5" i="34"/>
  <c r="D6" i="34"/>
  <c r="E6" i="34"/>
  <c r="F6" i="34"/>
  <c r="G6" i="34"/>
  <c r="H6" i="34"/>
  <c r="I6" i="34"/>
  <c r="D7" i="34"/>
  <c r="E7" i="34"/>
  <c r="F7" i="34"/>
  <c r="G7" i="34"/>
  <c r="H7" i="34"/>
  <c r="I7" i="34"/>
  <c r="D8" i="34"/>
  <c r="E8" i="34"/>
  <c r="F8" i="34"/>
  <c r="G8" i="34"/>
  <c r="H8" i="34"/>
  <c r="I8" i="34"/>
  <c r="D9" i="34"/>
  <c r="E9" i="34"/>
  <c r="F9" i="34"/>
  <c r="G9" i="34"/>
  <c r="H9" i="34"/>
  <c r="I9" i="34"/>
  <c r="D10" i="34"/>
  <c r="E10" i="34"/>
  <c r="F10" i="34"/>
  <c r="G10" i="34"/>
  <c r="H10" i="34"/>
  <c r="I10" i="34"/>
  <c r="D11" i="34"/>
  <c r="E11" i="34"/>
  <c r="F11" i="34"/>
  <c r="G11" i="34"/>
  <c r="H11" i="34"/>
  <c r="I11" i="34"/>
  <c r="D12" i="34"/>
  <c r="E12" i="34"/>
  <c r="F12" i="34"/>
  <c r="G12" i="34"/>
  <c r="H12" i="34"/>
  <c r="I12" i="34"/>
  <c r="C4" i="34"/>
  <c r="C5" i="34"/>
  <c r="C6" i="34"/>
  <c r="C7" i="34"/>
  <c r="C8" i="34"/>
  <c r="C9" i="34"/>
  <c r="C10" i="34"/>
  <c r="C11" i="34"/>
  <c r="C12" i="34"/>
  <c r="C3" i="34"/>
  <c r="CF16" i="36" l="1"/>
  <c r="CG16" i="36"/>
  <c r="CH16" i="36"/>
  <c r="CI16" i="36"/>
  <c r="CJ16" i="36"/>
  <c r="CK16" i="36"/>
  <c r="CL16" i="36"/>
  <c r="CM16" i="36"/>
  <c r="CN16" i="36"/>
  <c r="CO16" i="36"/>
  <c r="CP16" i="36"/>
  <c r="CF17" i="36"/>
  <c r="CG17" i="36"/>
  <c r="CH17" i="36"/>
  <c r="CI17" i="36"/>
  <c r="CJ17" i="36"/>
  <c r="CK17" i="36"/>
  <c r="CL17" i="36"/>
  <c r="CM17" i="36"/>
  <c r="CN17" i="36"/>
  <c r="CO17" i="36"/>
  <c r="CP17" i="36"/>
  <c r="CF19" i="36"/>
  <c r="CG19" i="36"/>
  <c r="CH19" i="36"/>
  <c r="CI19" i="36"/>
  <c r="CJ19" i="36"/>
  <c r="CK19" i="36"/>
  <c r="CL19" i="36"/>
  <c r="CM19" i="36"/>
  <c r="CN19" i="36"/>
  <c r="CO19" i="36"/>
  <c r="CP19" i="36"/>
  <c r="CF20" i="36"/>
  <c r="CG20" i="36"/>
  <c r="CH20" i="36"/>
  <c r="CI20" i="36"/>
  <c r="CJ20" i="36"/>
  <c r="CK20" i="36"/>
  <c r="CL20" i="36"/>
  <c r="CM20" i="36"/>
  <c r="CN20" i="36"/>
  <c r="CO20" i="36"/>
  <c r="CP20" i="36"/>
  <c r="CE20" i="36"/>
  <c r="CE19" i="36"/>
  <c r="CE17" i="36"/>
  <c r="CE16" i="36"/>
  <c r="BS16" i="36"/>
  <c r="BT16" i="36"/>
  <c r="BU16" i="36"/>
  <c r="BV16" i="36"/>
  <c r="BW16" i="36"/>
  <c r="BX16" i="36"/>
  <c r="BY16" i="36"/>
  <c r="BZ16" i="36"/>
  <c r="CA16" i="36"/>
  <c r="CB16" i="36"/>
  <c r="CC16" i="36"/>
  <c r="BS17" i="36"/>
  <c r="BT17" i="36"/>
  <c r="BU17" i="36"/>
  <c r="BV17" i="36"/>
  <c r="BW17" i="36"/>
  <c r="BX17" i="36"/>
  <c r="BY17" i="36"/>
  <c r="BZ17" i="36"/>
  <c r="CA17" i="36"/>
  <c r="CB17" i="36"/>
  <c r="CC17" i="36"/>
  <c r="BS19" i="36"/>
  <c r="BT19" i="36"/>
  <c r="BU19" i="36"/>
  <c r="BV19" i="36"/>
  <c r="BW19" i="36"/>
  <c r="BX19" i="36"/>
  <c r="BY19" i="36"/>
  <c r="BZ19" i="36"/>
  <c r="CA19" i="36"/>
  <c r="CB19" i="36"/>
  <c r="CC19" i="36"/>
  <c r="BS20" i="36"/>
  <c r="BT20" i="36"/>
  <c r="BU20" i="36"/>
  <c r="BV20" i="36"/>
  <c r="BW20" i="36"/>
  <c r="BX20" i="36"/>
  <c r="BY20" i="36"/>
  <c r="BZ20" i="36"/>
  <c r="CA20" i="36"/>
  <c r="CB20" i="36"/>
  <c r="CC20" i="36"/>
  <c r="BR20" i="36"/>
  <c r="BR19" i="36"/>
  <c r="BR17" i="36"/>
  <c r="BR16" i="36"/>
  <c r="BF16" i="36"/>
  <c r="BG16" i="36"/>
  <c r="BH16" i="36"/>
  <c r="BI16" i="36"/>
  <c r="BJ16" i="36"/>
  <c r="BK16" i="36"/>
  <c r="BL16" i="36"/>
  <c r="BM16" i="36"/>
  <c r="BN16" i="36"/>
  <c r="BO16" i="36"/>
  <c r="BP16" i="36"/>
  <c r="BF17" i="36"/>
  <c r="BG17" i="36"/>
  <c r="BH17" i="36"/>
  <c r="BI17" i="36"/>
  <c r="BJ17" i="36"/>
  <c r="BK17" i="36"/>
  <c r="BL17" i="36"/>
  <c r="BM17" i="36"/>
  <c r="BN17" i="36"/>
  <c r="BO17" i="36"/>
  <c r="BP17" i="36"/>
  <c r="BF19" i="36"/>
  <c r="BG19" i="36"/>
  <c r="BH19" i="36"/>
  <c r="BI19" i="36"/>
  <c r="BJ19" i="36"/>
  <c r="BK19" i="36"/>
  <c r="BL19" i="36"/>
  <c r="BM19" i="36"/>
  <c r="BN19" i="36"/>
  <c r="BO19" i="36"/>
  <c r="BP19" i="36"/>
  <c r="BF20" i="36"/>
  <c r="BG20" i="36"/>
  <c r="BH20" i="36"/>
  <c r="BI20" i="36"/>
  <c r="BJ20" i="36"/>
  <c r="BK20" i="36"/>
  <c r="BL20" i="36"/>
  <c r="BM20" i="36"/>
  <c r="BN20" i="36"/>
  <c r="BO20" i="36"/>
  <c r="BP20" i="36"/>
  <c r="BE20" i="36"/>
  <c r="BE19" i="36"/>
  <c r="BE17" i="36"/>
  <c r="BE16" i="36"/>
  <c r="AS16" i="36"/>
  <c r="AT16" i="36"/>
  <c r="AU16" i="36"/>
  <c r="AV16" i="36"/>
  <c r="AW16" i="36"/>
  <c r="AX16" i="36"/>
  <c r="AY16" i="36"/>
  <c r="AZ16" i="36"/>
  <c r="BA16" i="36"/>
  <c r="BB16" i="36"/>
  <c r="BC16" i="36"/>
  <c r="AS17" i="36"/>
  <c r="AT17" i="36"/>
  <c r="AU17" i="36"/>
  <c r="AV17" i="36"/>
  <c r="AW17" i="36"/>
  <c r="AX17" i="36"/>
  <c r="AY17" i="36"/>
  <c r="AZ17" i="36"/>
  <c r="BA17" i="36"/>
  <c r="BB17" i="36"/>
  <c r="BC17" i="36"/>
  <c r="AS19" i="36"/>
  <c r="AT19" i="36"/>
  <c r="AU19" i="36"/>
  <c r="AV19" i="36"/>
  <c r="AW19" i="36"/>
  <c r="AX19" i="36"/>
  <c r="AY19" i="36"/>
  <c r="AZ19" i="36"/>
  <c r="BA19" i="36"/>
  <c r="BB19" i="36"/>
  <c r="BC19" i="36"/>
  <c r="AS20" i="36"/>
  <c r="AT20" i="36"/>
  <c r="AU20" i="36"/>
  <c r="AV20" i="36"/>
  <c r="AW20" i="36"/>
  <c r="AX20" i="36"/>
  <c r="AY20" i="36"/>
  <c r="AZ20" i="36"/>
  <c r="BA20" i="36"/>
  <c r="BB20" i="36"/>
  <c r="BC20" i="36"/>
  <c r="AR20" i="36"/>
  <c r="AR19" i="36"/>
  <c r="AR17" i="36"/>
  <c r="AR16" i="36"/>
  <c r="AF16" i="36"/>
  <c r="AG16" i="36"/>
  <c r="AH16" i="36"/>
  <c r="AI16" i="36"/>
  <c r="AJ16" i="36"/>
  <c r="AK16" i="36"/>
  <c r="AL16" i="36"/>
  <c r="AM16" i="36"/>
  <c r="AN16" i="36"/>
  <c r="AO16" i="36"/>
  <c r="AP16" i="36"/>
  <c r="AF17" i="36"/>
  <c r="AG17" i="36"/>
  <c r="AH17" i="36"/>
  <c r="AI17" i="36"/>
  <c r="AJ17" i="36"/>
  <c r="AK17" i="36"/>
  <c r="AL17" i="36"/>
  <c r="AM17" i="36"/>
  <c r="AN17" i="36"/>
  <c r="AO17" i="36"/>
  <c r="AP17" i="36"/>
  <c r="AF19" i="36"/>
  <c r="AG19" i="36"/>
  <c r="AH19" i="36"/>
  <c r="AI19" i="36"/>
  <c r="AJ19" i="36"/>
  <c r="AK19" i="36"/>
  <c r="AL19" i="36"/>
  <c r="AM19" i="36"/>
  <c r="AN19" i="36"/>
  <c r="AO19" i="36"/>
  <c r="AP19" i="36"/>
  <c r="AF20" i="36"/>
  <c r="AG20" i="36"/>
  <c r="AH20" i="36"/>
  <c r="AI20" i="36"/>
  <c r="AJ20" i="36"/>
  <c r="AK20" i="36"/>
  <c r="AL20" i="36"/>
  <c r="AM20" i="36"/>
  <c r="AN20" i="36"/>
  <c r="AO20" i="36"/>
  <c r="AP20" i="36"/>
  <c r="AE20" i="36"/>
  <c r="AE19" i="36"/>
  <c r="AE17" i="36"/>
  <c r="AE16" i="36"/>
  <c r="S16" i="36"/>
  <c r="T16" i="36"/>
  <c r="U16" i="36"/>
  <c r="V16" i="36"/>
  <c r="W16" i="36"/>
  <c r="X16" i="36"/>
  <c r="Y16" i="36"/>
  <c r="Z16" i="36"/>
  <c r="AA16" i="36"/>
  <c r="AB16" i="36"/>
  <c r="AC16" i="36"/>
  <c r="S17" i="36"/>
  <c r="T17" i="36"/>
  <c r="U17" i="36"/>
  <c r="V17" i="36"/>
  <c r="W17" i="36"/>
  <c r="X17" i="36"/>
  <c r="Y17" i="36"/>
  <c r="Z17" i="36"/>
  <c r="AA17" i="36"/>
  <c r="AB17" i="36"/>
  <c r="AC17" i="36"/>
  <c r="S19" i="36"/>
  <c r="T19" i="36"/>
  <c r="U19" i="36"/>
  <c r="V19" i="36"/>
  <c r="W19" i="36"/>
  <c r="X19" i="36"/>
  <c r="Y19" i="36"/>
  <c r="Z19" i="36"/>
  <c r="AA19" i="36"/>
  <c r="AB19" i="36"/>
  <c r="AC19" i="36"/>
  <c r="S20" i="36"/>
  <c r="T20" i="36"/>
  <c r="U20" i="36"/>
  <c r="V20" i="36"/>
  <c r="W20" i="36"/>
  <c r="X20" i="36"/>
  <c r="Y20" i="36"/>
  <c r="Z20" i="36"/>
  <c r="AA20" i="36"/>
  <c r="AB20" i="36"/>
  <c r="AC20" i="36"/>
  <c r="R20" i="36"/>
  <c r="R19" i="36"/>
  <c r="R17" i="36"/>
  <c r="R16" i="36"/>
  <c r="Q17" i="36"/>
  <c r="P20" i="36"/>
  <c r="O20" i="36"/>
  <c r="N20" i="36"/>
  <c r="M20" i="36"/>
  <c r="L20" i="36"/>
  <c r="K20" i="36"/>
  <c r="J20" i="36"/>
  <c r="I20" i="36"/>
  <c r="H20" i="36"/>
  <c r="G20" i="36"/>
  <c r="F20" i="36"/>
  <c r="P19" i="36"/>
  <c r="O19" i="36"/>
  <c r="N19" i="36"/>
  <c r="M19" i="36"/>
  <c r="L19" i="36"/>
  <c r="K19" i="36"/>
  <c r="J19" i="36"/>
  <c r="I19" i="36"/>
  <c r="H19" i="36"/>
  <c r="G19" i="36"/>
  <c r="F19" i="36"/>
  <c r="P17" i="36"/>
  <c r="O17" i="36"/>
  <c r="N17" i="36"/>
  <c r="M17" i="36"/>
  <c r="L17" i="36"/>
  <c r="K17" i="36"/>
  <c r="J17" i="36"/>
  <c r="I17" i="36"/>
  <c r="H17" i="36"/>
  <c r="G17" i="36"/>
  <c r="F17" i="36"/>
  <c r="P16" i="36"/>
  <c r="O16" i="36"/>
  <c r="N16" i="36"/>
  <c r="M16" i="36"/>
  <c r="L16" i="36"/>
  <c r="K16" i="36"/>
  <c r="J16" i="36"/>
  <c r="I16" i="36"/>
  <c r="H16" i="36"/>
  <c r="G16" i="36"/>
  <c r="F16" i="36"/>
  <c r="E20" i="36"/>
  <c r="E19" i="36"/>
  <c r="E17" i="36"/>
  <c r="E16" i="36"/>
  <c r="I43" i="36"/>
  <c r="I44" i="36"/>
  <c r="I45" i="36"/>
  <c r="I46" i="36"/>
  <c r="J46" i="36"/>
  <c r="K46" i="36"/>
  <c r="L46" i="36"/>
  <c r="M46" i="36"/>
  <c r="N46" i="36"/>
  <c r="O46" i="36"/>
  <c r="P46" i="36"/>
  <c r="Q46" i="36"/>
  <c r="R46" i="36"/>
  <c r="S46" i="36"/>
  <c r="T46" i="36"/>
  <c r="U46" i="36"/>
  <c r="V46" i="36"/>
  <c r="W46" i="36"/>
  <c r="X46" i="36"/>
  <c r="Y46" i="36"/>
  <c r="Z46" i="36"/>
  <c r="AA46" i="36"/>
  <c r="AB46" i="36"/>
  <c r="AC46" i="36"/>
  <c r="AD46" i="36"/>
  <c r="AE46" i="36"/>
  <c r="AF46" i="36"/>
  <c r="AG46" i="36"/>
  <c r="AH46" i="36"/>
  <c r="AI46" i="36"/>
  <c r="AJ46" i="36"/>
  <c r="AK46" i="36"/>
  <c r="AL46" i="36"/>
  <c r="AM46" i="36"/>
  <c r="AN46" i="36"/>
  <c r="AO46" i="36"/>
  <c r="AP46" i="36"/>
  <c r="AQ46" i="36"/>
  <c r="AR46" i="36"/>
  <c r="AS46" i="36"/>
  <c r="AT46" i="36"/>
  <c r="AU46" i="36"/>
  <c r="AV46" i="36"/>
  <c r="AW46" i="36"/>
  <c r="AX46" i="36"/>
  <c r="AY46" i="36"/>
  <c r="AZ46" i="36"/>
  <c r="BA46" i="36"/>
  <c r="BB46" i="36"/>
  <c r="BC46" i="36"/>
  <c r="BD46" i="36"/>
  <c r="BE46" i="36"/>
  <c r="BF46" i="36"/>
  <c r="BG46" i="36"/>
  <c r="BH46" i="36"/>
  <c r="BI46" i="36"/>
  <c r="BJ46" i="36"/>
  <c r="BK46" i="36"/>
  <c r="BL46" i="36"/>
  <c r="BM46" i="36"/>
  <c r="BN46" i="36"/>
  <c r="BO46" i="36"/>
  <c r="BP46" i="36"/>
  <c r="BQ46" i="36"/>
  <c r="BR46" i="36"/>
  <c r="BS46" i="36"/>
  <c r="BT46" i="36"/>
  <c r="BU46" i="36"/>
  <c r="BV46" i="36"/>
  <c r="BW46" i="36"/>
  <c r="BX46" i="36"/>
  <c r="BY46" i="36"/>
  <c r="BZ46" i="36"/>
  <c r="CA46" i="36"/>
  <c r="CB46" i="36"/>
  <c r="CC46" i="36"/>
  <c r="CD46" i="36"/>
  <c r="CE46" i="36"/>
  <c r="CF46" i="36"/>
  <c r="CG46" i="36"/>
  <c r="CH46" i="36"/>
  <c r="CI46" i="36"/>
  <c r="CJ46" i="36"/>
  <c r="CK46" i="36"/>
  <c r="CL46" i="36"/>
  <c r="CM46" i="36"/>
  <c r="CN46" i="36"/>
  <c r="CO46" i="36"/>
  <c r="CP46" i="36"/>
  <c r="CQ46" i="36"/>
  <c r="CR46" i="36"/>
  <c r="CS46" i="36"/>
  <c r="CT46" i="36"/>
  <c r="CU46" i="36"/>
  <c r="CV46" i="36"/>
  <c r="CW46" i="36"/>
  <c r="CX46" i="36"/>
  <c r="CY46" i="36"/>
  <c r="CZ46" i="36"/>
  <c r="DA46" i="36"/>
  <c r="DB46" i="36"/>
  <c r="DC46" i="36"/>
  <c r="DD46" i="36"/>
  <c r="DE46" i="36"/>
  <c r="DF46" i="36"/>
  <c r="DG46" i="36"/>
  <c r="DH46" i="36"/>
  <c r="DI46" i="36"/>
  <c r="DJ46" i="36"/>
  <c r="DK46" i="36"/>
  <c r="DL46" i="36"/>
  <c r="DM46" i="36"/>
  <c r="DN46" i="36"/>
  <c r="DO46" i="36"/>
  <c r="DP46" i="36"/>
  <c r="DQ46" i="36"/>
  <c r="DR46" i="36"/>
  <c r="DS46" i="36"/>
  <c r="F46" i="36"/>
  <c r="G46" i="36"/>
  <c r="H46" i="36"/>
  <c r="E46" i="36"/>
  <c r="D43" i="36"/>
  <c r="D46" i="36"/>
  <c r="C38" i="36"/>
  <c r="C39" i="36" s="1"/>
  <c r="Q19" i="36" l="1"/>
  <c r="Q16" i="36" l="1"/>
  <c r="Q18" i="36" l="1"/>
  <c r="Q20" i="36"/>
  <c r="AD19" i="36" l="1"/>
  <c r="AD17" i="36" l="1"/>
  <c r="AD16" i="36" s="1"/>
  <c r="AD18" i="36"/>
  <c r="AD20" i="36" l="1"/>
  <c r="AQ19" i="36" l="1"/>
  <c r="AQ17" i="36" l="1"/>
  <c r="AQ16" i="36" s="1"/>
  <c r="AQ18" i="36"/>
  <c r="AQ20" i="36" l="1"/>
  <c r="BD19" i="36" l="1"/>
  <c r="BD17" i="36" l="1"/>
  <c r="BD16" i="36" s="1"/>
  <c r="BD18" i="36"/>
  <c r="BD20" i="36" l="1"/>
  <c r="BQ19" i="36" l="1"/>
  <c r="BQ17" i="36" l="1"/>
  <c r="BQ16" i="36" s="1"/>
  <c r="BQ18" i="36"/>
  <c r="BQ20" i="36" l="1"/>
  <c r="CD19" i="36" l="1"/>
  <c r="CD17" i="36" l="1"/>
  <c r="CD16" i="36" s="1"/>
  <c r="CD18" i="36"/>
  <c r="CD20" i="36" l="1"/>
  <c r="CQ19" i="36" l="1"/>
  <c r="CQ17" i="36" l="1"/>
  <c r="CQ16" i="36" s="1"/>
  <c r="CQ20" i="36"/>
  <c r="CQ18" i="36"/>
  <c r="C30" i="36" l="1"/>
  <c r="C31" i="36"/>
  <c r="C32" i="36"/>
  <c r="C33" i="36"/>
  <c r="C34" i="36"/>
  <c r="C35" i="36"/>
  <c r="C36" i="36"/>
  <c r="C29" i="36"/>
  <c r="A133" i="31"/>
  <c r="A132" i="31"/>
  <c r="A131" i="31"/>
  <c r="DH41" i="36" l="1"/>
  <c r="DI41" i="36" s="1"/>
  <c r="CV41" i="36"/>
  <c r="CK41" i="36"/>
  <c r="CL41" i="36" s="1"/>
  <c r="CJ41" i="36"/>
  <c r="BX41" i="36"/>
  <c r="BY41" i="36" s="1"/>
  <c r="BL41" i="36"/>
  <c r="BM41" i="36" s="1"/>
  <c r="AZ41" i="36"/>
  <c r="BA41" i="36" s="1"/>
  <c r="AO41" i="36"/>
  <c r="AP41" i="36" s="1"/>
  <c r="AN41" i="36"/>
  <c r="AC41" i="36"/>
  <c r="AB41" i="36"/>
  <c r="R41" i="36"/>
  <c r="S41" i="36" s="1"/>
  <c r="Q41" i="36"/>
  <c r="P41" i="36"/>
  <c r="F41" i="36"/>
  <c r="G41" i="36" s="1"/>
  <c r="E41" i="36"/>
  <c r="D41" i="36"/>
  <c r="D48" i="36"/>
  <c r="D44" i="36"/>
  <c r="E43" i="36" l="1"/>
  <c r="E45" i="36"/>
  <c r="D47" i="36"/>
  <c r="D45" i="36"/>
  <c r="DJ41" i="36"/>
  <c r="CW41" i="36"/>
  <c r="CM41" i="36"/>
  <c r="BZ41" i="36"/>
  <c r="BN41" i="36"/>
  <c r="BB41" i="36"/>
  <c r="AQ41" i="36"/>
  <c r="AD41" i="36"/>
  <c r="T41" i="36"/>
  <c r="H41" i="36"/>
  <c r="E44" i="36" l="1"/>
  <c r="E48" i="36" s="1"/>
  <c r="DK41" i="36"/>
  <c r="CX41" i="36"/>
  <c r="CN41" i="36"/>
  <c r="CA41" i="36"/>
  <c r="BO41" i="36"/>
  <c r="BC41" i="36"/>
  <c r="AR41" i="36"/>
  <c r="AE41" i="36"/>
  <c r="U41" i="36"/>
  <c r="I41" i="36"/>
  <c r="F45" i="36" l="1"/>
  <c r="F43" i="36"/>
  <c r="E47" i="36"/>
  <c r="DL41" i="36"/>
  <c r="CY41" i="36"/>
  <c r="CO41" i="36"/>
  <c r="CB41" i="36"/>
  <c r="BP41" i="36"/>
  <c r="BD41" i="36"/>
  <c r="AS41" i="36"/>
  <c r="AF41" i="36"/>
  <c r="V41" i="36"/>
  <c r="J41" i="36"/>
  <c r="G43" i="36" l="1"/>
  <c r="F44" i="36"/>
  <c r="F48" i="36" s="1"/>
  <c r="DM41" i="36"/>
  <c r="CZ41" i="36"/>
  <c r="CP41" i="36"/>
  <c r="CC41" i="36"/>
  <c r="BQ41" i="36"/>
  <c r="BE41" i="36"/>
  <c r="AT41" i="36"/>
  <c r="AG41" i="36"/>
  <c r="W41" i="36"/>
  <c r="K41" i="36"/>
  <c r="F47" i="36" l="1"/>
  <c r="G45" i="36"/>
  <c r="G44" i="36"/>
  <c r="G48" i="36" s="1"/>
  <c r="H43" i="36"/>
  <c r="H44" i="36" s="1"/>
  <c r="H48" i="36" s="1"/>
  <c r="DN41" i="36"/>
  <c r="DA41" i="36"/>
  <c r="CQ41" i="36"/>
  <c r="CD41" i="36"/>
  <c r="BR41" i="36"/>
  <c r="BF41" i="36"/>
  <c r="AU41" i="36"/>
  <c r="AH41" i="36"/>
  <c r="X41" i="36"/>
  <c r="L41" i="36"/>
  <c r="H45" i="36" l="1"/>
  <c r="H47" i="36" s="1"/>
  <c r="G47" i="36"/>
  <c r="DO41" i="36"/>
  <c r="DB41" i="36"/>
  <c r="CR41" i="36"/>
  <c r="CE41" i="36"/>
  <c r="BS41" i="36"/>
  <c r="BG41" i="36"/>
  <c r="AV41" i="36"/>
  <c r="AI41" i="36"/>
  <c r="Y41" i="36"/>
  <c r="M41" i="36"/>
  <c r="DP41" i="36" l="1"/>
  <c r="DC41" i="36"/>
  <c r="CS41" i="36"/>
  <c r="CF41" i="36"/>
  <c r="BT41" i="36"/>
  <c r="BH41" i="36"/>
  <c r="AW41" i="36"/>
  <c r="AJ41" i="36"/>
  <c r="Z41" i="36"/>
  <c r="N41" i="36"/>
  <c r="DQ41" i="36" l="1"/>
  <c r="DD41" i="36"/>
  <c r="CT41" i="36"/>
  <c r="CG41" i="36"/>
  <c r="BU41" i="36"/>
  <c r="BI41" i="36"/>
  <c r="AX41" i="36"/>
  <c r="AK41" i="36"/>
  <c r="AA41" i="36"/>
  <c r="O41" i="36"/>
  <c r="I48" i="36" l="1"/>
  <c r="DR41" i="36"/>
  <c r="DE41" i="36"/>
  <c r="CU41" i="36"/>
  <c r="CH41" i="36"/>
  <c r="BV41" i="36"/>
  <c r="BJ41" i="36"/>
  <c r="AY41" i="36"/>
  <c r="AL41" i="36"/>
  <c r="I47" i="36" l="1"/>
  <c r="J45" i="36"/>
  <c r="J43" i="36"/>
  <c r="DS41" i="36"/>
  <c r="DF41" i="36"/>
  <c r="CI41" i="36"/>
  <c r="BW41" i="36"/>
  <c r="BK41" i="36"/>
  <c r="AM41" i="36"/>
  <c r="J44" i="36" l="1"/>
  <c r="J48" i="36" s="1"/>
  <c r="DG41" i="36"/>
  <c r="K45" i="36" l="1"/>
  <c r="J47" i="36"/>
  <c r="K43" i="36"/>
  <c r="C34" i="26"/>
  <c r="D18" i="33"/>
  <c r="E18" i="33"/>
  <c r="F18" i="33"/>
  <c r="G18" i="33"/>
  <c r="H18" i="33"/>
  <c r="I18" i="33"/>
  <c r="C18" i="33"/>
  <c r="D19" i="33"/>
  <c r="E19" i="33"/>
  <c r="F19" i="33"/>
  <c r="G19" i="33"/>
  <c r="H19" i="33"/>
  <c r="I19" i="33"/>
  <c r="C19" i="33"/>
  <c r="C16" i="33"/>
  <c r="K44" i="36" l="1"/>
  <c r="K48" i="36" s="1"/>
  <c r="D38" i="26"/>
  <c r="L45" i="36" l="1"/>
  <c r="K47" i="36"/>
  <c r="L43" i="36"/>
  <c r="C39" i="26"/>
  <c r="C38" i="26"/>
  <c r="C37" i="26"/>
  <c r="C36" i="26"/>
  <c r="C33" i="26"/>
  <c r="C31" i="26" s="1"/>
  <c r="C32" i="26"/>
  <c r="C27" i="26"/>
  <c r="C24" i="26"/>
  <c r="C18" i="26"/>
  <c r="C17" i="26"/>
  <c r="C16" i="26"/>
  <c r="C15" i="26"/>
  <c r="C14" i="26"/>
  <c r="C10" i="26"/>
  <c r="C9" i="26"/>
  <c r="C8" i="26"/>
  <c r="C7" i="26"/>
  <c r="C5" i="26"/>
  <c r="C4" i="26"/>
  <c r="C26" i="33"/>
  <c r="D4" i="46"/>
  <c r="D36" i="46"/>
  <c r="D31" i="46"/>
  <c r="D23" i="46"/>
  <c r="D14" i="46"/>
  <c r="D7" i="46"/>
  <c r="M43" i="36" l="1"/>
  <c r="L44" i="36"/>
  <c r="L48" i="36" s="1"/>
  <c r="C21" i="45"/>
  <c r="D21" i="45"/>
  <c r="B21" i="45"/>
  <c r="C10" i="45"/>
  <c r="D10" i="45"/>
  <c r="B10" i="45"/>
  <c r="M45" i="36" l="1"/>
  <c r="L47" i="36"/>
  <c r="M44" i="36"/>
  <c r="M48" i="36" s="1"/>
  <c r="F20" i="44"/>
  <c r="F21" i="44"/>
  <c r="F22" i="44"/>
  <c r="F23" i="44"/>
  <c r="F24" i="44"/>
  <c r="F19" i="44"/>
  <c r="I2" i="44"/>
  <c r="J2" i="44" s="1"/>
  <c r="K2" i="44" s="1"/>
  <c r="L2" i="44" s="1"/>
  <c r="H2" i="44"/>
  <c r="K11" i="43"/>
  <c r="J11" i="43"/>
  <c r="I11" i="43"/>
  <c r="H11" i="43"/>
  <c r="G11" i="43"/>
  <c r="F11" i="43"/>
  <c r="E11" i="43"/>
  <c r="F7" i="43"/>
  <c r="G7" i="43" s="1"/>
  <c r="H7" i="43" s="1"/>
  <c r="I7" i="43" s="1"/>
  <c r="J7" i="43" s="1"/>
  <c r="K7" i="43" s="1"/>
  <c r="M47" i="36" l="1"/>
  <c r="N45" i="36"/>
  <c r="N43" i="36"/>
  <c r="F25" i="44"/>
  <c r="D20" i="42"/>
  <c r="C20" i="42"/>
  <c r="C10" i="42"/>
  <c r="Z2" i="42"/>
  <c r="N2" i="42"/>
  <c r="N44" i="36" l="1"/>
  <c r="N48" i="36" s="1"/>
  <c r="O43" i="36"/>
  <c r="H11" i="41"/>
  <c r="O44" i="36" l="1"/>
  <c r="N47" i="36"/>
  <c r="O45" i="36"/>
  <c r="O48" i="36"/>
  <c r="D74" i="31"/>
  <c r="G11" i="41"/>
  <c r="E11" i="41"/>
  <c r="E74" i="31" s="1"/>
  <c r="F11" i="41"/>
  <c r="F74" i="31" s="1"/>
  <c r="D11" i="41"/>
  <c r="E8" i="41"/>
  <c r="E75" i="31" s="1"/>
  <c r="F8" i="41"/>
  <c r="F75" i="31" s="1"/>
  <c r="D8" i="41"/>
  <c r="D75" i="31" s="1"/>
  <c r="O47" i="36" l="1"/>
  <c r="P45" i="36"/>
  <c r="P43" i="36"/>
  <c r="G8" i="41"/>
  <c r="M74" i="31" s="1"/>
  <c r="H8" i="41"/>
  <c r="N74" i="31" s="1"/>
  <c r="C25" i="31"/>
  <c r="C26" i="31"/>
  <c r="H11" i="31"/>
  <c r="G10" i="31"/>
  <c r="G9" i="31"/>
  <c r="E8" i="31"/>
  <c r="Q43" i="36" l="1"/>
  <c r="P44" i="36"/>
  <c r="P48" i="36" s="1"/>
  <c r="G8" i="31"/>
  <c r="H9" i="31"/>
  <c r="H10" i="31"/>
  <c r="I11" i="31"/>
  <c r="C10" i="38"/>
  <c r="C8" i="38"/>
  <c r="C5" i="38"/>
  <c r="C27" i="31"/>
  <c r="C28" i="31"/>
  <c r="C29" i="31"/>
  <c r="C30" i="31"/>
  <c r="C31" i="31"/>
  <c r="P47" i="36" l="1"/>
  <c r="Q45" i="36"/>
  <c r="Q44" i="36"/>
  <c r="Q48" i="36" s="1"/>
  <c r="I10" i="31"/>
  <c r="I9" i="31"/>
  <c r="J11" i="31"/>
  <c r="H8" i="31"/>
  <c r="L16" i="42"/>
  <c r="G16" i="42"/>
  <c r="C16" i="42"/>
  <c r="M16" i="42"/>
  <c r="E16" i="42"/>
  <c r="F16" i="42"/>
  <c r="H16" i="42"/>
  <c r="J16" i="42"/>
  <c r="I16" i="42"/>
  <c r="D16" i="42"/>
  <c r="K16" i="42"/>
  <c r="C12" i="38"/>
  <c r="R45" i="36" l="1"/>
  <c r="Q47" i="36"/>
  <c r="R43" i="36"/>
  <c r="I8" i="31"/>
  <c r="J9" i="31"/>
  <c r="J10" i="31"/>
  <c r="F18" i="42"/>
  <c r="H20" i="42" s="1"/>
  <c r="M18" i="42"/>
  <c r="O20" i="42" s="1"/>
  <c r="E18" i="42"/>
  <c r="G20" i="42"/>
  <c r="K18" i="42"/>
  <c r="M20" i="42" s="1"/>
  <c r="D18" i="42"/>
  <c r="F20" i="42" s="1"/>
  <c r="G18" i="42"/>
  <c r="I20" i="42" s="1"/>
  <c r="J18" i="42"/>
  <c r="L20" i="42" s="1"/>
  <c r="H18" i="42"/>
  <c r="J20" i="42" s="1"/>
  <c r="C18" i="42"/>
  <c r="E20" i="42" s="1"/>
  <c r="I18" i="42"/>
  <c r="K20" i="42" s="1"/>
  <c r="L18" i="42"/>
  <c r="N20" i="42" s="1"/>
  <c r="S43" i="36" l="1"/>
  <c r="R44" i="36"/>
  <c r="R48" i="36" s="1"/>
  <c r="J8" i="31"/>
  <c r="D10" i="38"/>
  <c r="D8" i="38"/>
  <c r="D5" i="38"/>
  <c r="C4" i="30"/>
  <c r="S45" i="36" l="1"/>
  <c r="R47" i="36"/>
  <c r="S44" i="36"/>
  <c r="S48" i="36" s="1"/>
  <c r="P16" i="42"/>
  <c r="X16" i="42"/>
  <c r="S16" i="42"/>
  <c r="V16" i="42"/>
  <c r="Q16" i="42"/>
  <c r="Y16" i="42"/>
  <c r="Y18" i="42" s="1"/>
  <c r="N16" i="42"/>
  <c r="T16" i="42"/>
  <c r="O16" i="42"/>
  <c r="W16" i="42"/>
  <c r="R16" i="42"/>
  <c r="Z16" i="42"/>
  <c r="Z18" i="42" s="1"/>
  <c r="U16" i="42"/>
  <c r="E10" i="38"/>
  <c r="D12" i="38"/>
  <c r="E5" i="38"/>
  <c r="E8" i="38"/>
  <c r="C4" i="1"/>
  <c r="D4" i="1" s="1"/>
  <c r="E4" i="1" s="1"/>
  <c r="F4" i="1" s="1"/>
  <c r="G4" i="1" s="1"/>
  <c r="H4" i="1" s="1"/>
  <c r="I4" i="1" s="1"/>
  <c r="D17" i="35"/>
  <c r="E17" i="35"/>
  <c r="F17" i="35"/>
  <c r="G17" i="35"/>
  <c r="H17" i="35"/>
  <c r="I17" i="35"/>
  <c r="C17" i="35"/>
  <c r="D21" i="33"/>
  <c r="E21" i="33"/>
  <c r="F21" i="33"/>
  <c r="G21" i="33"/>
  <c r="H21" i="33"/>
  <c r="I21" i="33"/>
  <c r="C21" i="33"/>
  <c r="D105" i="31"/>
  <c r="E105" i="31" s="1"/>
  <c r="F105" i="31" s="1"/>
  <c r="G105" i="31" s="1"/>
  <c r="H105" i="31" s="1"/>
  <c r="I105" i="31" s="1"/>
  <c r="J105" i="31" s="1"/>
  <c r="T45" i="36" l="1"/>
  <c r="S47" i="36"/>
  <c r="T43" i="36"/>
  <c r="T18" i="42"/>
  <c r="V20" i="42"/>
  <c r="Q18" i="42"/>
  <c r="S20" i="42" s="1"/>
  <c r="N18" i="42"/>
  <c r="P20" i="42" s="1"/>
  <c r="V18" i="42"/>
  <c r="X20" i="42" s="1"/>
  <c r="U18" i="42"/>
  <c r="W20" i="42" s="1"/>
  <c r="R18" i="42"/>
  <c r="T20" i="42" s="1"/>
  <c r="S18" i="42"/>
  <c r="U20" i="42" s="1"/>
  <c r="W18" i="42"/>
  <c r="Y20" i="42"/>
  <c r="X18" i="42"/>
  <c r="Z20" i="42" s="1"/>
  <c r="O18" i="42"/>
  <c r="Q20" i="42" s="1"/>
  <c r="P18" i="42"/>
  <c r="R20" i="42" s="1"/>
  <c r="E12" i="38"/>
  <c r="F10" i="38"/>
  <c r="F8" i="38"/>
  <c r="F5" i="38"/>
  <c r="D48" i="30"/>
  <c r="E48" i="30"/>
  <c r="F48" i="30"/>
  <c r="G48" i="30"/>
  <c r="H48" i="30"/>
  <c r="I48" i="30"/>
  <c r="C48" i="30"/>
  <c r="C55" i="30"/>
  <c r="C46" i="30"/>
  <c r="C42" i="30"/>
  <c r="C18" i="30"/>
  <c r="D18" i="30" s="1"/>
  <c r="E18" i="30" s="1"/>
  <c r="F18" i="30" s="1"/>
  <c r="G18" i="30" s="1"/>
  <c r="H18" i="30" s="1"/>
  <c r="I18" i="30" s="1"/>
  <c r="D4" i="30"/>
  <c r="D46" i="30" s="1"/>
  <c r="T44" i="36" l="1"/>
  <c r="T48" i="36" s="1"/>
  <c r="G10" i="38"/>
  <c r="F12" i="38"/>
  <c r="G5" i="38"/>
  <c r="G8" i="38"/>
  <c r="D42" i="30"/>
  <c r="D55" i="30"/>
  <c r="E4" i="30"/>
  <c r="U45" i="36" l="1"/>
  <c r="T47" i="36"/>
  <c r="U43" i="36"/>
  <c r="H10" i="38"/>
  <c r="H5" i="38"/>
  <c r="H8" i="38"/>
  <c r="G12" i="38"/>
  <c r="F4" i="30"/>
  <c r="E42" i="30"/>
  <c r="E55" i="30"/>
  <c r="E46" i="30"/>
  <c r="C4" i="29"/>
  <c r="C4" i="28" s="1"/>
  <c r="C4" i="27"/>
  <c r="C10" i="23"/>
  <c r="C17" i="22"/>
  <c r="C358" i="34"/>
  <c r="C4" i="23" s="1"/>
  <c r="C339" i="34"/>
  <c r="C4" i="22" s="1"/>
  <c r="D87" i="31"/>
  <c r="C2" i="36" s="1"/>
  <c r="Q15" i="36"/>
  <c r="AD15" i="36" s="1"/>
  <c r="AQ15" i="36" s="1"/>
  <c r="BD15" i="36" s="1"/>
  <c r="BQ15" i="36" s="1"/>
  <c r="CD15" i="36" s="1"/>
  <c r="CQ15" i="36" s="1"/>
  <c r="C3" i="36"/>
  <c r="C6" i="36"/>
  <c r="C5" i="36"/>
  <c r="C4" i="36"/>
  <c r="C8" i="33" s="1"/>
  <c r="U44" i="36" l="1"/>
  <c r="U48" i="36" s="1"/>
  <c r="V43" i="36" s="1"/>
  <c r="C7" i="36"/>
  <c r="C9" i="36"/>
  <c r="C11" i="36" s="1"/>
  <c r="D4" i="27"/>
  <c r="E8" i="43"/>
  <c r="F3" i="44" s="1"/>
  <c r="F15" i="44" s="1"/>
  <c r="D358" i="34"/>
  <c r="E358" i="34" s="1"/>
  <c r="F358" i="34" s="1"/>
  <c r="G358" i="34" s="1"/>
  <c r="H358" i="34" s="1"/>
  <c r="I358" i="34" s="1"/>
  <c r="I4" i="23" s="1"/>
  <c r="H12" i="38"/>
  <c r="I10" i="38"/>
  <c r="I5" i="38"/>
  <c r="I8" i="38"/>
  <c r="D4" i="29"/>
  <c r="D339" i="34"/>
  <c r="G4" i="30"/>
  <c r="F42" i="30"/>
  <c r="F46" i="30"/>
  <c r="F55" i="30"/>
  <c r="D9" i="36"/>
  <c r="U47" i="36" l="1"/>
  <c r="V45" i="36"/>
  <c r="V44" i="36" s="1"/>
  <c r="V48" i="36" s="1"/>
  <c r="D4" i="23"/>
  <c r="F4" i="23"/>
  <c r="E4" i="27"/>
  <c r="F8" i="43"/>
  <c r="G3" i="44" s="1"/>
  <c r="G15" i="44" s="1"/>
  <c r="E4" i="23"/>
  <c r="G4" i="23"/>
  <c r="H4" i="23"/>
  <c r="I12" i="38"/>
  <c r="D4" i="28"/>
  <c r="E4" i="29"/>
  <c r="E339" i="34"/>
  <c r="D4" i="22"/>
  <c r="H4" i="30"/>
  <c r="G55" i="30"/>
  <c r="G42" i="30"/>
  <c r="G46" i="30"/>
  <c r="D11" i="36"/>
  <c r="V47" i="36" l="1"/>
  <c r="W45" i="36"/>
  <c r="W43" i="36"/>
  <c r="F4" i="27"/>
  <c r="G8" i="43"/>
  <c r="H3" i="44" s="1"/>
  <c r="H15" i="44" s="1"/>
  <c r="F4" i="29"/>
  <c r="E4" i="28"/>
  <c r="F339" i="34"/>
  <c r="E4" i="22"/>
  <c r="I4" i="30"/>
  <c r="H46" i="30"/>
  <c r="H42" i="30"/>
  <c r="H55" i="30"/>
  <c r="W44" i="36" l="1"/>
  <c r="W48" i="36" s="1"/>
  <c r="X43" i="36" s="1"/>
  <c r="G4" i="27"/>
  <c r="H8" i="43"/>
  <c r="I3" i="44" s="1"/>
  <c r="I15" i="44" s="1"/>
  <c r="G339" i="34"/>
  <c r="F4" i="22"/>
  <c r="G4" i="29"/>
  <c r="F4" i="28"/>
  <c r="I42" i="30"/>
  <c r="I55" i="30"/>
  <c r="I46" i="30"/>
  <c r="W47" i="36" l="1"/>
  <c r="X45" i="36"/>
  <c r="X44" i="36" s="1"/>
  <c r="X48" i="36" s="1"/>
  <c r="H4" i="27"/>
  <c r="I8" i="43"/>
  <c r="J3" i="44" s="1"/>
  <c r="J15" i="44" s="1"/>
  <c r="H4" i="29"/>
  <c r="G4" i="28"/>
  <c r="H339" i="34"/>
  <c r="G4" i="22"/>
  <c r="X47" i="36" l="1"/>
  <c r="Y45" i="36"/>
  <c r="Y43" i="36"/>
  <c r="I4" i="27"/>
  <c r="K8" i="43" s="1"/>
  <c r="L3" i="44" s="1"/>
  <c r="L15" i="44" s="1"/>
  <c r="J8" i="43"/>
  <c r="K3" i="44" s="1"/>
  <c r="K15" i="44" s="1"/>
  <c r="I339" i="34"/>
  <c r="I4" i="22" s="1"/>
  <c r="H4" i="22"/>
  <c r="I4" i="29"/>
  <c r="I4" i="28" s="1"/>
  <c r="H4" i="28"/>
  <c r="Y44" i="36" l="1"/>
  <c r="Y48" i="36" s="1"/>
  <c r="Y47" i="36" l="1"/>
  <c r="Z45" i="36"/>
  <c r="Z43" i="36"/>
  <c r="Z44" i="36" l="1"/>
  <c r="Z48" i="36" s="1"/>
  <c r="AA45" i="36" l="1"/>
  <c r="Z47" i="36"/>
  <c r="AA43" i="36"/>
  <c r="AA44" i="36" l="1"/>
  <c r="AA48" i="36" s="1"/>
  <c r="AB45" i="36" l="1"/>
  <c r="AA47" i="36"/>
  <c r="AB43" i="36"/>
  <c r="AB44" i="36" l="1"/>
  <c r="AB48" i="36" s="1"/>
  <c r="AC45" i="36" l="1"/>
  <c r="AB47" i="36"/>
  <c r="AC43" i="36"/>
  <c r="AC44" i="36" l="1"/>
  <c r="AC48" i="36" s="1"/>
  <c r="AD43" i="36" s="1"/>
  <c r="AC47" i="36" l="1"/>
  <c r="AD45" i="36"/>
  <c r="AD44" i="36" s="1"/>
  <c r="AD48" i="36" s="1"/>
  <c r="AD47" i="36" l="1"/>
  <c r="AE45" i="36"/>
  <c r="AE43" i="36"/>
  <c r="AE44" i="36" l="1"/>
  <c r="AE48" i="36" s="1"/>
  <c r="AF43" i="36"/>
  <c r="AE47" i="36" l="1"/>
  <c r="AF45" i="36"/>
  <c r="AF44" i="36" s="1"/>
  <c r="AF48" i="36" s="1"/>
  <c r="AF47" i="36" l="1"/>
  <c r="AG45" i="36"/>
  <c r="AG43" i="36"/>
  <c r="AG44" i="36" l="1"/>
  <c r="AG48" i="36" s="1"/>
  <c r="AH45" i="36" l="1"/>
  <c r="AG47" i="36"/>
  <c r="AH43" i="36"/>
  <c r="AH44" i="36" l="1"/>
  <c r="AH48" i="36" s="1"/>
  <c r="AI45" i="36" l="1"/>
  <c r="AH47" i="36"/>
  <c r="AI43" i="36"/>
  <c r="AI44" i="36" l="1"/>
  <c r="AI48" i="36" s="1"/>
  <c r="AJ45" i="36" l="1"/>
  <c r="AI47" i="36"/>
  <c r="AJ43" i="36"/>
  <c r="C52" i="24"/>
  <c r="AJ44" i="36" l="1"/>
  <c r="AJ48" i="36" s="1"/>
  <c r="C17" i="33"/>
  <c r="C7" i="21"/>
  <c r="C31" i="27"/>
  <c r="C8" i="29"/>
  <c r="C8" i="21"/>
  <c r="AK45" i="36" l="1"/>
  <c r="AJ47" i="36"/>
  <c r="AK43" i="36"/>
  <c r="C5" i="21"/>
  <c r="C7" i="29"/>
  <c r="C9" i="29" s="1"/>
  <c r="C6" i="21"/>
  <c r="AK44" i="36" l="1"/>
  <c r="AK48" i="36" s="1"/>
  <c r="AL43" i="36" s="1"/>
  <c r="C9" i="21"/>
  <c r="C16" i="35"/>
  <c r="C8" i="28"/>
  <c r="AK47" i="36" l="1"/>
  <c r="AL45" i="36"/>
  <c r="AL44" i="36" s="1"/>
  <c r="AL48" i="36" s="1"/>
  <c r="D34" i="26"/>
  <c r="AL47" i="36" l="1"/>
  <c r="AM45" i="36"/>
  <c r="AM43" i="36"/>
  <c r="C28" i="27"/>
  <c r="AM44" i="36" l="1"/>
  <c r="AM48" i="36" s="1"/>
  <c r="AN43" i="36"/>
  <c r="AM47" i="36" l="1"/>
  <c r="AN45" i="36"/>
  <c r="AN44" i="36" s="1"/>
  <c r="AN48" i="36" s="1"/>
  <c r="AN47" i="36" l="1"/>
  <c r="AO45" i="36"/>
  <c r="AO43" i="36"/>
  <c r="AO44" i="36" l="1"/>
  <c r="AO48" i="36" s="1"/>
  <c r="AO47" i="36" l="1"/>
  <c r="AP45" i="36"/>
  <c r="AP43" i="36"/>
  <c r="AP44" i="36" l="1"/>
  <c r="AP48" i="36" s="1"/>
  <c r="AQ45" i="36" l="1"/>
  <c r="AP47" i="36"/>
  <c r="AQ43" i="36"/>
  <c r="AQ44" i="36" l="1"/>
  <c r="AQ48" i="36" s="1"/>
  <c r="AR45" i="36" l="1"/>
  <c r="AQ47" i="36"/>
  <c r="AR43" i="36"/>
  <c r="AR44" i="36" l="1"/>
  <c r="AR48" i="36" s="1"/>
  <c r="AS45" i="36" l="1"/>
  <c r="AR47" i="36"/>
  <c r="AS43" i="36"/>
  <c r="AS44" i="36" l="1"/>
  <c r="AS48" i="36" s="1"/>
  <c r="AS47" i="36" l="1"/>
  <c r="AT45" i="36"/>
  <c r="AT43" i="36"/>
  <c r="AT44" i="36" l="1"/>
  <c r="AT48" i="36" s="1"/>
  <c r="AU43" i="36" s="1"/>
  <c r="AT47" i="36" l="1"/>
  <c r="AU45" i="36"/>
  <c r="AU44" i="36" s="1"/>
  <c r="AU48" i="36" s="1"/>
  <c r="AU47" i="36" l="1"/>
  <c r="AV45" i="36"/>
  <c r="AV43" i="36"/>
  <c r="D52" i="24"/>
  <c r="AV44" i="36" l="1"/>
  <c r="AV48" i="36" s="1"/>
  <c r="D31" i="27"/>
  <c r="D8" i="21"/>
  <c r="D8" i="29"/>
  <c r="D7" i="21"/>
  <c r="AV47" i="36" l="1"/>
  <c r="AW45" i="36"/>
  <c r="AW43" i="36"/>
  <c r="D17" i="33"/>
  <c r="D6" i="21"/>
  <c r="D7" i="29"/>
  <c r="D9" i="29" s="1"/>
  <c r="AW44" i="36" l="1"/>
  <c r="AW48" i="36" s="1"/>
  <c r="D16" i="35"/>
  <c r="D9" i="21"/>
  <c r="D8" i="28"/>
  <c r="D5" i="21"/>
  <c r="AX45" i="36" l="1"/>
  <c r="AW47" i="36"/>
  <c r="AX43" i="36"/>
  <c r="E34" i="26"/>
  <c r="AX44" i="36" l="1"/>
  <c r="AX48" i="36" s="1"/>
  <c r="D28" i="27"/>
  <c r="AY45" i="36" l="1"/>
  <c r="AX47" i="36"/>
  <c r="AY43" i="36"/>
  <c r="AY44" i="36" l="1"/>
  <c r="AY48" i="36" s="1"/>
  <c r="AZ45" i="36" l="1"/>
  <c r="AY47" i="36"/>
  <c r="AZ43" i="36"/>
  <c r="AZ44" i="36" l="1"/>
  <c r="AZ48" i="36" s="1"/>
  <c r="BA45" i="36" l="1"/>
  <c r="AZ47" i="36"/>
  <c r="BA43" i="36"/>
  <c r="BA44" i="36" l="1"/>
  <c r="BA48" i="36" s="1"/>
  <c r="BA47" i="36" l="1"/>
  <c r="BB45" i="36"/>
  <c r="BB43" i="36"/>
  <c r="BB44" i="36" l="1"/>
  <c r="BB48" i="36" s="1"/>
  <c r="BC43" i="36"/>
  <c r="BB47" i="36" l="1"/>
  <c r="BC45" i="36"/>
  <c r="BC44" i="36" s="1"/>
  <c r="BC48" i="36" s="1"/>
  <c r="BC47" i="36" l="1"/>
  <c r="BD45" i="36"/>
  <c r="BD43" i="36"/>
  <c r="BD44" i="36" l="1"/>
  <c r="BD48" i="36" s="1"/>
  <c r="BD47" i="36" l="1"/>
  <c r="BE45" i="36"/>
  <c r="BE43" i="36"/>
  <c r="BE44" i="36" l="1"/>
  <c r="BE48" i="36" s="1"/>
  <c r="BE47" i="36" l="1"/>
  <c r="BF45" i="36"/>
  <c r="BF43" i="36"/>
  <c r="BF44" i="36" l="1"/>
  <c r="BF48" i="36" s="1"/>
  <c r="E52" i="24"/>
  <c r="BG45" i="36" l="1"/>
  <c r="BF47" i="36"/>
  <c r="BG43" i="36"/>
  <c r="E8" i="21"/>
  <c r="E31" i="27"/>
  <c r="E8" i="29"/>
  <c r="E7" i="21"/>
  <c r="BG44" i="36" l="1"/>
  <c r="BG48" i="36" s="1"/>
  <c r="E17" i="33"/>
  <c r="E6" i="21"/>
  <c r="E7" i="29"/>
  <c r="E9" i="29" s="1"/>
  <c r="BH45" i="36" l="1"/>
  <c r="BG47" i="36"/>
  <c r="BH43" i="36"/>
  <c r="E8" i="28"/>
  <c r="E9" i="21"/>
  <c r="E16" i="35"/>
  <c r="E5" i="21"/>
  <c r="BH44" i="36" l="1"/>
  <c r="BH48" i="36" s="1"/>
  <c r="F34" i="26"/>
  <c r="BI45" i="36" l="1"/>
  <c r="BH47" i="36"/>
  <c r="BI43" i="36"/>
  <c r="E28" i="27"/>
  <c r="BI44" i="36" l="1"/>
  <c r="BI48" i="36" s="1"/>
  <c r="BI47" i="36" l="1"/>
  <c r="BJ45" i="36"/>
  <c r="BJ43" i="36"/>
  <c r="BJ44" i="36" l="1"/>
  <c r="BJ48" i="36" s="1"/>
  <c r="BK43" i="36"/>
  <c r="BJ47" i="36" l="1"/>
  <c r="BK45" i="36"/>
  <c r="BK44" i="36" s="1"/>
  <c r="BK48" i="36" s="1"/>
  <c r="D12" i="35"/>
  <c r="E12" i="35"/>
  <c r="F12" i="35"/>
  <c r="G12" i="35"/>
  <c r="H12" i="35"/>
  <c r="I12" i="35"/>
  <c r="D13" i="35"/>
  <c r="E13" i="35"/>
  <c r="F13" i="35"/>
  <c r="G13" i="35"/>
  <c r="H13" i="35"/>
  <c r="I13" i="35"/>
  <c r="C13" i="35"/>
  <c r="C12" i="35"/>
  <c r="D6" i="33"/>
  <c r="E6" i="33"/>
  <c r="F6" i="33"/>
  <c r="G6" i="33"/>
  <c r="H6" i="33"/>
  <c r="I6" i="33"/>
  <c r="D7" i="33"/>
  <c r="E7" i="33"/>
  <c r="F7" i="33"/>
  <c r="G7" i="33"/>
  <c r="H7" i="33"/>
  <c r="I7" i="33"/>
  <c r="C7" i="33"/>
  <c r="C6" i="33"/>
  <c r="D5" i="20"/>
  <c r="E5" i="20"/>
  <c r="F5" i="20"/>
  <c r="G5" i="20"/>
  <c r="H5" i="20"/>
  <c r="I5" i="20"/>
  <c r="D6" i="20"/>
  <c r="E6" i="20"/>
  <c r="F6" i="20"/>
  <c r="G6" i="20"/>
  <c r="H6" i="20"/>
  <c r="I6" i="20"/>
  <c r="C6" i="20"/>
  <c r="C5" i="20"/>
  <c r="B6" i="20"/>
  <c r="B5" i="20"/>
  <c r="C4" i="20"/>
  <c r="D81" i="31"/>
  <c r="E81" i="31" s="1"/>
  <c r="F81" i="31" s="1"/>
  <c r="G81" i="31" s="1"/>
  <c r="H81" i="31" s="1"/>
  <c r="I81" i="31" s="1"/>
  <c r="J81" i="31" s="1"/>
  <c r="BK47" i="36" l="1"/>
  <c r="BL45" i="36"/>
  <c r="BL43" i="36"/>
  <c r="D33" i="26"/>
  <c r="C29" i="27" s="1"/>
  <c r="D37" i="26"/>
  <c r="E37" i="26" s="1"/>
  <c r="F37" i="26" s="1"/>
  <c r="G37" i="26" s="1"/>
  <c r="H37" i="26" s="1"/>
  <c r="I37" i="26" s="1"/>
  <c r="J37" i="26" s="1"/>
  <c r="E33" i="26"/>
  <c r="F33" i="26" s="1"/>
  <c r="G33" i="26" s="1"/>
  <c r="H33" i="26" s="1"/>
  <c r="I33" i="26" s="1"/>
  <c r="J33" i="26" s="1"/>
  <c r="D4" i="20"/>
  <c r="E4" i="20" s="1"/>
  <c r="F4" i="20" s="1"/>
  <c r="G4" i="20" s="1"/>
  <c r="H4" i="20" s="1"/>
  <c r="I4" i="20" s="1"/>
  <c r="C4" i="21"/>
  <c r="D4" i="21" s="1"/>
  <c r="E4" i="21" s="1"/>
  <c r="F4" i="21" s="1"/>
  <c r="G4" i="21" s="1"/>
  <c r="H4" i="21" s="1"/>
  <c r="I4" i="21" s="1"/>
  <c r="C334" i="34"/>
  <c r="D334" i="34" s="1"/>
  <c r="E334" i="34" s="1"/>
  <c r="F334" i="34" s="1"/>
  <c r="G334" i="34" s="1"/>
  <c r="H334" i="34" s="1"/>
  <c r="I334" i="34" s="1"/>
  <c r="C330" i="34"/>
  <c r="D330" i="34" s="1"/>
  <c r="E330" i="34" s="1"/>
  <c r="F330" i="34" s="1"/>
  <c r="G330" i="34" s="1"/>
  <c r="H330" i="34" s="1"/>
  <c r="I330" i="34" s="1"/>
  <c r="I4" i="17" s="1"/>
  <c r="C326" i="34"/>
  <c r="D326" i="34" s="1"/>
  <c r="E326" i="34" s="1"/>
  <c r="F326" i="34" s="1"/>
  <c r="G326" i="34" s="1"/>
  <c r="H326" i="34" s="1"/>
  <c r="I326" i="34" s="1"/>
  <c r="C322" i="34"/>
  <c r="D322" i="34" s="1"/>
  <c r="E322" i="34" s="1"/>
  <c r="F322" i="34" s="1"/>
  <c r="G322" i="34" s="1"/>
  <c r="H322" i="34" s="1"/>
  <c r="I322" i="34" s="1"/>
  <c r="C318" i="34"/>
  <c r="D318" i="34" s="1"/>
  <c r="E318" i="34" s="1"/>
  <c r="F318" i="34" s="1"/>
  <c r="G318" i="34" s="1"/>
  <c r="H318" i="34" s="1"/>
  <c r="I318" i="34" s="1"/>
  <c r="C314" i="34"/>
  <c r="D314" i="34" s="1"/>
  <c r="E314" i="34" s="1"/>
  <c r="F314" i="34" s="1"/>
  <c r="G314" i="34" s="1"/>
  <c r="H314" i="34" s="1"/>
  <c r="I314" i="34" s="1"/>
  <c r="C310" i="34"/>
  <c r="D310" i="34" s="1"/>
  <c r="E310" i="34" s="1"/>
  <c r="F310" i="34" s="1"/>
  <c r="G310" i="34" s="1"/>
  <c r="H310" i="34" s="1"/>
  <c r="I310" i="34" s="1"/>
  <c r="C306" i="34"/>
  <c r="D306" i="34" s="1"/>
  <c r="E306" i="34" s="1"/>
  <c r="F306" i="34" s="1"/>
  <c r="G306" i="34" s="1"/>
  <c r="H306" i="34" s="1"/>
  <c r="I306" i="34" s="1"/>
  <c r="C302" i="34"/>
  <c r="D302" i="34" s="1"/>
  <c r="E302" i="34" s="1"/>
  <c r="F302" i="34" s="1"/>
  <c r="G302" i="34" s="1"/>
  <c r="H302" i="34" s="1"/>
  <c r="I302" i="34" s="1"/>
  <c r="C298" i="34"/>
  <c r="D298" i="34" s="1"/>
  <c r="E298" i="34" s="1"/>
  <c r="F298" i="34" s="1"/>
  <c r="G298" i="34" s="1"/>
  <c r="H298" i="34" s="1"/>
  <c r="I298" i="34" s="1"/>
  <c r="C294" i="34"/>
  <c r="D294" i="34" s="1"/>
  <c r="E294" i="34" s="1"/>
  <c r="F294" i="34" s="1"/>
  <c r="G294" i="34" s="1"/>
  <c r="H294" i="34" s="1"/>
  <c r="I294" i="34" s="1"/>
  <c r="C290" i="34"/>
  <c r="D290" i="34"/>
  <c r="E290" i="34" s="1"/>
  <c r="F290" i="34" s="1"/>
  <c r="G290" i="34" s="1"/>
  <c r="H290" i="34" s="1"/>
  <c r="I290" i="34" s="1"/>
  <c r="C286" i="34"/>
  <c r="D286" i="34" s="1"/>
  <c r="E286" i="34" s="1"/>
  <c r="F286" i="34" s="1"/>
  <c r="G286" i="34" s="1"/>
  <c r="H286" i="34" s="1"/>
  <c r="I286" i="34" s="1"/>
  <c r="C282" i="34"/>
  <c r="D282" i="34" s="1"/>
  <c r="E282" i="34" s="1"/>
  <c r="F282" i="34" s="1"/>
  <c r="G282" i="34" s="1"/>
  <c r="H282" i="34" s="1"/>
  <c r="I282" i="34" s="1"/>
  <c r="C278" i="34"/>
  <c r="D278" i="34" s="1"/>
  <c r="E278" i="34" s="1"/>
  <c r="F278" i="34" s="1"/>
  <c r="G278" i="34" s="1"/>
  <c r="C274" i="34"/>
  <c r="D274" i="34" s="1"/>
  <c r="B276" i="34"/>
  <c r="B288" i="34" s="1"/>
  <c r="B300" i="34" s="1"/>
  <c r="B312" i="34" s="1"/>
  <c r="B324" i="34" s="1"/>
  <c r="B336" i="34" s="1"/>
  <c r="B275" i="34"/>
  <c r="B287" i="34" s="1"/>
  <c r="B299" i="34" s="1"/>
  <c r="B311" i="34" s="1"/>
  <c r="B323" i="34" s="1"/>
  <c r="B335" i="34" s="1"/>
  <c r="C266" i="34"/>
  <c r="D266" i="34" s="1"/>
  <c r="B268" i="34"/>
  <c r="B280" i="34" s="1"/>
  <c r="B292" i="34" s="1"/>
  <c r="B304" i="34" s="1"/>
  <c r="B316" i="34" s="1"/>
  <c r="B328" i="34" s="1"/>
  <c r="B267" i="34"/>
  <c r="B5" i="18" s="1"/>
  <c r="B6" i="16"/>
  <c r="B5" i="16"/>
  <c r="D263" i="34"/>
  <c r="E263" i="34"/>
  <c r="F263" i="34"/>
  <c r="F299" i="34" s="1"/>
  <c r="F303" i="34" s="1"/>
  <c r="G263" i="34"/>
  <c r="G307" i="34" s="1"/>
  <c r="G311" i="34" s="1"/>
  <c r="H263" i="34"/>
  <c r="H315" i="34" s="1"/>
  <c r="H319" i="34" s="1"/>
  <c r="I263" i="34"/>
  <c r="I5" i="16" s="1"/>
  <c r="D264" i="34"/>
  <c r="D284" i="34" s="1"/>
  <c r="D288" i="34" s="1"/>
  <c r="E264" i="34"/>
  <c r="E9" i="35" s="1"/>
  <c r="F264" i="34"/>
  <c r="F300" i="34" s="1"/>
  <c r="F304" i="34" s="1"/>
  <c r="G300" i="34" s="1"/>
  <c r="G264" i="34"/>
  <c r="G308" i="34" s="1"/>
  <c r="G312" i="34" s="1"/>
  <c r="H308" i="34" s="1"/>
  <c r="H264" i="34"/>
  <c r="H268" i="34" s="1"/>
  <c r="H6" i="18" s="1"/>
  <c r="I264" i="34"/>
  <c r="I268" i="34" s="1"/>
  <c r="I6" i="18" s="1"/>
  <c r="C264" i="34"/>
  <c r="C276" i="34" s="1"/>
  <c r="C263" i="34"/>
  <c r="C262" i="34"/>
  <c r="C270" i="34" s="1"/>
  <c r="C4" i="19" s="1"/>
  <c r="L75" i="31"/>
  <c r="L74" i="31"/>
  <c r="D73" i="31"/>
  <c r="E73" i="31" s="1"/>
  <c r="F73" i="31" s="1"/>
  <c r="G73" i="31" s="1"/>
  <c r="H73" i="31" s="1"/>
  <c r="I73" i="31" s="1"/>
  <c r="J73" i="31" s="1"/>
  <c r="D36" i="31"/>
  <c r="E36" i="31" s="1"/>
  <c r="F36" i="31" s="1"/>
  <c r="G36" i="31" s="1"/>
  <c r="H36" i="31" s="1"/>
  <c r="I36" i="31" s="1"/>
  <c r="J36" i="31" s="1"/>
  <c r="BL44" i="36" l="1"/>
  <c r="BL48" i="36" s="1"/>
  <c r="C34" i="27"/>
  <c r="D34" i="27"/>
  <c r="D29" i="27"/>
  <c r="C4" i="17"/>
  <c r="F4" i="17"/>
  <c r="B6" i="18"/>
  <c r="A286" i="34"/>
  <c r="E274" i="34"/>
  <c r="F274" i="34" s="1"/>
  <c r="G274" i="34" s="1"/>
  <c r="H274" i="34" s="1"/>
  <c r="I274" i="34" s="1"/>
  <c r="B271" i="34"/>
  <c r="A274" i="34"/>
  <c r="E4" i="17"/>
  <c r="B272" i="34"/>
  <c r="B279" i="34"/>
  <c r="B291" i="34" s="1"/>
  <c r="B303" i="34" s="1"/>
  <c r="B315" i="34" s="1"/>
  <c r="B327" i="34" s="1"/>
  <c r="H4" i="17"/>
  <c r="D4" i="17"/>
  <c r="D262" i="34"/>
  <c r="C4" i="16"/>
  <c r="G4" i="17"/>
  <c r="F8" i="35"/>
  <c r="C6" i="16"/>
  <c r="H9" i="35"/>
  <c r="H5" i="16"/>
  <c r="F268" i="34"/>
  <c r="F6" i="18" s="1"/>
  <c r="D9" i="35"/>
  <c r="E266" i="34"/>
  <c r="A282" i="34"/>
  <c r="D4" i="18"/>
  <c r="C280" i="34"/>
  <c r="D276" i="34" s="1"/>
  <c r="C332" i="34"/>
  <c r="C42" i="24" s="1"/>
  <c r="C267" i="34"/>
  <c r="C5" i="18" s="1"/>
  <c r="I6" i="16"/>
  <c r="G5" i="16"/>
  <c r="C268" i="34"/>
  <c r="C6" i="18" s="1"/>
  <c r="H267" i="34"/>
  <c r="H5" i="18" s="1"/>
  <c r="C4" i="18"/>
  <c r="C275" i="34"/>
  <c r="E284" i="34"/>
  <c r="E292" i="34"/>
  <c r="C8" i="35"/>
  <c r="D15" i="26" s="1"/>
  <c r="G9" i="35"/>
  <c r="I8" i="35"/>
  <c r="E8" i="35"/>
  <c r="E291" i="34"/>
  <c r="E295" i="34" s="1"/>
  <c r="F291" i="34" s="1"/>
  <c r="F6" i="16"/>
  <c r="E5" i="16"/>
  <c r="D268" i="34"/>
  <c r="D6" i="18" s="1"/>
  <c r="E267" i="34"/>
  <c r="E271" i="34" s="1"/>
  <c r="E5" i="19" s="1"/>
  <c r="D283" i="34"/>
  <c r="D287" i="34" s="1"/>
  <c r="E283" i="34" s="1"/>
  <c r="C9" i="35"/>
  <c r="D16" i="26" s="1"/>
  <c r="F9" i="35"/>
  <c r="H8" i="35"/>
  <c r="D8" i="35"/>
  <c r="C5" i="16"/>
  <c r="D6" i="16"/>
  <c r="D5" i="16"/>
  <c r="D267" i="34"/>
  <c r="D5" i="18" s="1"/>
  <c r="I9" i="35"/>
  <c r="G8" i="35"/>
  <c r="I272" i="34"/>
  <c r="I6" i="19" s="1"/>
  <c r="I324" i="34"/>
  <c r="I328" i="34" s="1"/>
  <c r="I323" i="34"/>
  <c r="I327" i="34" s="1"/>
  <c r="I267" i="34"/>
  <c r="I5" i="18" s="1"/>
  <c r="H6" i="16"/>
  <c r="H316" i="34"/>
  <c r="H320" i="34" s="1"/>
  <c r="I316" i="34" s="1"/>
  <c r="H272" i="34"/>
  <c r="H6" i="19" s="1"/>
  <c r="I315" i="34"/>
  <c r="G6" i="16"/>
  <c r="G268" i="34"/>
  <c r="G6" i="18" s="1"/>
  <c r="H307" i="34"/>
  <c r="G267" i="34"/>
  <c r="G5" i="18" s="1"/>
  <c r="F267" i="34"/>
  <c r="F5" i="18" s="1"/>
  <c r="F5" i="16"/>
  <c r="G299" i="34"/>
  <c r="E6" i="16"/>
  <c r="E268" i="34"/>
  <c r="E6" i="18" s="1"/>
  <c r="H278" i="34"/>
  <c r="C258" i="34"/>
  <c r="D258" i="34" s="1"/>
  <c r="E258" i="34" s="1"/>
  <c r="F258" i="34" s="1"/>
  <c r="G258" i="34" s="1"/>
  <c r="H258" i="34" s="1"/>
  <c r="I258" i="34" s="1"/>
  <c r="D255" i="34"/>
  <c r="D8" i="2" s="1"/>
  <c r="E255" i="34"/>
  <c r="E8" i="2" s="1"/>
  <c r="F255" i="34"/>
  <c r="F8" i="2" s="1"/>
  <c r="G255" i="34"/>
  <c r="G8" i="2" s="1"/>
  <c r="H255" i="34"/>
  <c r="H8" i="2" s="1"/>
  <c r="I255" i="34"/>
  <c r="I8" i="2" s="1"/>
  <c r="C255" i="34"/>
  <c r="C8" i="2" s="1"/>
  <c r="B253" i="34"/>
  <c r="B6" i="2" s="1"/>
  <c r="B254" i="34"/>
  <c r="B7" i="2" s="1"/>
  <c r="B255" i="34"/>
  <c r="B8" i="2" s="1"/>
  <c r="C251" i="34"/>
  <c r="D251" i="34" s="1"/>
  <c r="B252" i="34"/>
  <c r="B5" i="2" s="1"/>
  <c r="D248" i="34"/>
  <c r="D8" i="12" s="1"/>
  <c r="E248" i="34"/>
  <c r="E8" i="12" s="1"/>
  <c r="F248" i="34"/>
  <c r="G248" i="34"/>
  <c r="G8" i="12" s="1"/>
  <c r="H248" i="34"/>
  <c r="H8" i="12" s="1"/>
  <c r="I248" i="34"/>
  <c r="I8" i="12" s="1"/>
  <c r="C248" i="34"/>
  <c r="C8" i="12" s="1"/>
  <c r="D247" i="34"/>
  <c r="D254" i="34" s="1"/>
  <c r="D7" i="2" s="1"/>
  <c r="E247" i="34"/>
  <c r="E7" i="12" s="1"/>
  <c r="F247" i="34"/>
  <c r="F7" i="12" s="1"/>
  <c r="G247" i="34"/>
  <c r="G254" i="34" s="1"/>
  <c r="G7" i="2" s="1"/>
  <c r="H247" i="34"/>
  <c r="H7" i="12" s="1"/>
  <c r="I247" i="34"/>
  <c r="I7" i="12" s="1"/>
  <c r="C247" i="34"/>
  <c r="C7" i="12" s="1"/>
  <c r="D246" i="34"/>
  <c r="D6" i="12" s="1"/>
  <c r="E246" i="34"/>
  <c r="E6" i="12" s="1"/>
  <c r="F246" i="34"/>
  <c r="F253" i="34" s="1"/>
  <c r="G246" i="34"/>
  <c r="G6" i="12" s="1"/>
  <c r="H246" i="34"/>
  <c r="H6" i="12" s="1"/>
  <c r="I246" i="34"/>
  <c r="I6" i="12" s="1"/>
  <c r="C246" i="34"/>
  <c r="C6" i="12" s="1"/>
  <c r="E245" i="34"/>
  <c r="E5" i="12" s="1"/>
  <c r="F245" i="34"/>
  <c r="F5" i="12" s="1"/>
  <c r="G245" i="34"/>
  <c r="H245" i="34"/>
  <c r="I245" i="34"/>
  <c r="I5" i="12" s="1"/>
  <c r="C245" i="34"/>
  <c r="C5" i="12" s="1"/>
  <c r="D245" i="34"/>
  <c r="M61" i="31"/>
  <c r="M68" i="31" s="1"/>
  <c r="L63" i="31"/>
  <c r="L64" i="31"/>
  <c r="L65" i="31"/>
  <c r="L66" i="31"/>
  <c r="L62" i="31"/>
  <c r="C244" i="34"/>
  <c r="C4" i="12" s="1"/>
  <c r="C219" i="34"/>
  <c r="D219" i="34" s="1"/>
  <c r="B241" i="34"/>
  <c r="L39" i="31"/>
  <c r="B148" i="34" s="1"/>
  <c r="L40" i="31"/>
  <c r="B149" i="34" s="1"/>
  <c r="L41" i="31"/>
  <c r="B150" i="34" s="1"/>
  <c r="L42" i="31"/>
  <c r="B151" i="34" s="1"/>
  <c r="L43" i="31"/>
  <c r="B152" i="34" s="1"/>
  <c r="L44" i="31"/>
  <c r="B153" i="34" s="1"/>
  <c r="L45" i="31"/>
  <c r="B154" i="34" s="1"/>
  <c r="L46" i="31"/>
  <c r="B155" i="34" s="1"/>
  <c r="L47" i="31"/>
  <c r="B156" i="34" s="1"/>
  <c r="B205" i="34" s="1"/>
  <c r="L48" i="31"/>
  <c r="B157" i="34" s="1"/>
  <c r="B206" i="34" s="1"/>
  <c r="L49" i="31"/>
  <c r="B158" i="34" s="1"/>
  <c r="B207" i="34" s="1"/>
  <c r="L50" i="31"/>
  <c r="B159" i="34" s="1"/>
  <c r="B233" i="34" s="1"/>
  <c r="L51" i="31"/>
  <c r="B160" i="34" s="1"/>
  <c r="L52" i="31"/>
  <c r="B161" i="34" s="1"/>
  <c r="L53" i="31"/>
  <c r="B162" i="34" s="1"/>
  <c r="B21" i="15" s="1"/>
  <c r="L54" i="31"/>
  <c r="B163" i="34" s="1"/>
  <c r="B212" i="34" s="1"/>
  <c r="L55" i="31"/>
  <c r="B164" i="34" s="1"/>
  <c r="L56" i="31"/>
  <c r="B165" i="34" s="1"/>
  <c r="L57" i="31"/>
  <c r="B166" i="34" s="1"/>
  <c r="B215" i="34" s="1"/>
  <c r="L38" i="31"/>
  <c r="B147" i="34" s="1"/>
  <c r="L37" i="31"/>
  <c r="B146" i="34" s="1"/>
  <c r="B195" i="34" s="1"/>
  <c r="L23" i="31"/>
  <c r="L24" i="31"/>
  <c r="L25" i="31"/>
  <c r="L26" i="31"/>
  <c r="L27" i="31"/>
  <c r="L28" i="31"/>
  <c r="L29" i="31"/>
  <c r="L30" i="31"/>
  <c r="L31" i="31"/>
  <c r="L22" i="31"/>
  <c r="C23" i="31"/>
  <c r="C24" i="31"/>
  <c r="C22" i="31"/>
  <c r="C194" i="34"/>
  <c r="D194" i="34" s="1"/>
  <c r="E194" i="34" s="1"/>
  <c r="F194" i="34" s="1"/>
  <c r="G194" i="34" s="1"/>
  <c r="H194" i="34" s="1"/>
  <c r="I194" i="34" s="1"/>
  <c r="C169" i="34"/>
  <c r="D169" i="34" s="1"/>
  <c r="E169" i="34" s="1"/>
  <c r="F169" i="34" s="1"/>
  <c r="G169" i="34" s="1"/>
  <c r="H169" i="34" s="1"/>
  <c r="I169" i="34" s="1"/>
  <c r="I4" i="14" s="1"/>
  <c r="C147" i="34"/>
  <c r="D147" i="34"/>
  <c r="E147" i="34"/>
  <c r="F147" i="34"/>
  <c r="F6" i="15" s="1"/>
  <c r="G147" i="34"/>
  <c r="G19" i="24" s="1"/>
  <c r="H147" i="34"/>
  <c r="I147" i="34"/>
  <c r="C148" i="34"/>
  <c r="D148" i="34"/>
  <c r="E148" i="34"/>
  <c r="F148" i="34"/>
  <c r="G148" i="34"/>
  <c r="H148" i="34"/>
  <c r="I148" i="34"/>
  <c r="I20" i="24" s="1"/>
  <c r="C149" i="34"/>
  <c r="C8" i="15" s="1"/>
  <c r="D149" i="34"/>
  <c r="E149" i="34"/>
  <c r="F149" i="34"/>
  <c r="G149" i="34"/>
  <c r="H149" i="34"/>
  <c r="I149" i="34"/>
  <c r="C150" i="34"/>
  <c r="C22" i="24" s="1"/>
  <c r="D150" i="34"/>
  <c r="D9" i="15" s="1"/>
  <c r="E150" i="34"/>
  <c r="E9" i="15" s="1"/>
  <c r="F150" i="34"/>
  <c r="G150" i="34"/>
  <c r="H150" i="34"/>
  <c r="I150" i="34"/>
  <c r="C151" i="34"/>
  <c r="D151" i="34"/>
  <c r="E151" i="34"/>
  <c r="F151" i="34"/>
  <c r="F10" i="15" s="1"/>
  <c r="G151" i="34"/>
  <c r="G23" i="24" s="1"/>
  <c r="H151" i="34"/>
  <c r="I151" i="34"/>
  <c r="C152" i="34"/>
  <c r="D152" i="34"/>
  <c r="E152" i="34"/>
  <c r="F152" i="34"/>
  <c r="G152" i="34"/>
  <c r="H152" i="34"/>
  <c r="H24" i="24" s="1"/>
  <c r="I152" i="34"/>
  <c r="C153" i="34"/>
  <c r="D153" i="34"/>
  <c r="E153" i="34"/>
  <c r="F153" i="34"/>
  <c r="G153" i="34"/>
  <c r="H153" i="34"/>
  <c r="I153" i="34"/>
  <c r="C154" i="34"/>
  <c r="D154" i="34"/>
  <c r="D13" i="15" s="1"/>
  <c r="E154" i="34"/>
  <c r="E13" i="15" s="1"/>
  <c r="F154" i="34"/>
  <c r="G154" i="34"/>
  <c r="H154" i="34"/>
  <c r="I154" i="34"/>
  <c r="C155" i="34"/>
  <c r="D155" i="34"/>
  <c r="E155" i="34"/>
  <c r="F155" i="34"/>
  <c r="F14" i="15" s="1"/>
  <c r="G155" i="34"/>
  <c r="G27" i="24" s="1"/>
  <c r="H155" i="34"/>
  <c r="I155" i="34"/>
  <c r="C156" i="34"/>
  <c r="D156" i="34"/>
  <c r="E156" i="34"/>
  <c r="F156" i="34"/>
  <c r="G156" i="34"/>
  <c r="H156" i="34"/>
  <c r="I156" i="34"/>
  <c r="I28" i="24" s="1"/>
  <c r="C157" i="34"/>
  <c r="C16" i="15" s="1"/>
  <c r="D157" i="34"/>
  <c r="E157" i="34"/>
  <c r="F157" i="34"/>
  <c r="G157" i="34"/>
  <c r="H157" i="34"/>
  <c r="I157" i="34"/>
  <c r="C158" i="34"/>
  <c r="D158" i="34"/>
  <c r="D17" i="15" s="1"/>
  <c r="E158" i="34"/>
  <c r="E17" i="15" s="1"/>
  <c r="F158" i="34"/>
  <c r="G158" i="34"/>
  <c r="H158" i="34"/>
  <c r="I158" i="34"/>
  <c r="C159" i="34"/>
  <c r="D159" i="34"/>
  <c r="E159" i="34"/>
  <c r="F159" i="34"/>
  <c r="F18" i="15" s="1"/>
  <c r="G159" i="34"/>
  <c r="H159" i="34"/>
  <c r="I159" i="34"/>
  <c r="C160" i="34"/>
  <c r="D160" i="34"/>
  <c r="E160" i="34"/>
  <c r="F160" i="34"/>
  <c r="G160" i="34"/>
  <c r="H160" i="34"/>
  <c r="I160" i="34"/>
  <c r="I32" i="24" s="1"/>
  <c r="C161" i="34"/>
  <c r="D161" i="34"/>
  <c r="E161" i="34"/>
  <c r="F161" i="34"/>
  <c r="G161" i="34"/>
  <c r="H161" i="34"/>
  <c r="I161" i="34"/>
  <c r="C162" i="34"/>
  <c r="D162" i="34"/>
  <c r="D21" i="15" s="1"/>
  <c r="E162" i="34"/>
  <c r="E21" i="15" s="1"/>
  <c r="F162" i="34"/>
  <c r="G162" i="34"/>
  <c r="H162" i="34"/>
  <c r="I162" i="34"/>
  <c r="C163" i="34"/>
  <c r="D163" i="34"/>
  <c r="E163" i="34"/>
  <c r="F163" i="34"/>
  <c r="F22" i="15" s="1"/>
  <c r="G163" i="34"/>
  <c r="G22" i="15" s="1"/>
  <c r="H163" i="34"/>
  <c r="I163" i="34"/>
  <c r="C164" i="34"/>
  <c r="D164" i="34"/>
  <c r="E164" i="34"/>
  <c r="E36" i="24" s="1"/>
  <c r="F164" i="34"/>
  <c r="G164" i="34"/>
  <c r="H164" i="34"/>
  <c r="H23" i="15" s="1"/>
  <c r="I164" i="34"/>
  <c r="C165" i="34"/>
  <c r="D165" i="34"/>
  <c r="E165" i="34"/>
  <c r="E37" i="24" s="1"/>
  <c r="F165" i="34"/>
  <c r="F37" i="24" s="1"/>
  <c r="G165" i="34"/>
  <c r="H165" i="34"/>
  <c r="I165" i="34"/>
  <c r="I37" i="24" s="1"/>
  <c r="C166" i="34"/>
  <c r="C25" i="15" s="1"/>
  <c r="D166" i="34"/>
  <c r="D38" i="24" s="1"/>
  <c r="E166" i="34"/>
  <c r="E38" i="24" s="1"/>
  <c r="F166" i="34"/>
  <c r="F38" i="24" s="1"/>
  <c r="G166" i="34"/>
  <c r="H166" i="34"/>
  <c r="I166" i="34"/>
  <c r="C145" i="34"/>
  <c r="C4" i="15" s="1"/>
  <c r="BL47" i="36" l="1"/>
  <c r="BM45" i="36"/>
  <c r="BM43" i="36"/>
  <c r="E15" i="26"/>
  <c r="F15" i="26" s="1"/>
  <c r="G15" i="26" s="1"/>
  <c r="H15" i="26" s="1"/>
  <c r="I15" i="26" s="1"/>
  <c r="J15" i="26" s="1"/>
  <c r="E16" i="26"/>
  <c r="F16" i="26" s="1"/>
  <c r="G16" i="26" s="1"/>
  <c r="H16" i="26" s="1"/>
  <c r="I16" i="26" s="1"/>
  <c r="J16" i="26" s="1"/>
  <c r="C4" i="13"/>
  <c r="E29" i="27"/>
  <c r="D22" i="27"/>
  <c r="C22" i="27"/>
  <c r="C21" i="27"/>
  <c r="E34" i="27"/>
  <c r="E5" i="18"/>
  <c r="E251" i="34"/>
  <c r="D4" i="2"/>
  <c r="D4" i="13"/>
  <c r="E219" i="34"/>
  <c r="C272" i="34"/>
  <c r="C6" i="19" s="1"/>
  <c r="B283" i="34"/>
  <c r="B295" i="34" s="1"/>
  <c r="B307" i="34" s="1"/>
  <c r="B319" i="34" s="1"/>
  <c r="B331" i="34" s="1"/>
  <c r="B5" i="17" s="1"/>
  <c r="B5" i="19"/>
  <c r="C4" i="2"/>
  <c r="D244" i="34"/>
  <c r="E262" i="34"/>
  <c r="D270" i="34"/>
  <c r="D4" i="19" s="1"/>
  <c r="D4" i="16"/>
  <c r="B284" i="34"/>
  <c r="B296" i="34" s="1"/>
  <c r="B308" i="34" s="1"/>
  <c r="B320" i="34" s="1"/>
  <c r="B332" i="34" s="1"/>
  <c r="B6" i="17" s="1"/>
  <c r="B6" i="19"/>
  <c r="C271" i="34"/>
  <c r="C5" i="19" s="1"/>
  <c r="N61" i="31"/>
  <c r="O61" i="31" s="1"/>
  <c r="P61" i="31" s="1"/>
  <c r="Q61" i="31" s="1"/>
  <c r="R61" i="31" s="1"/>
  <c r="S61" i="31" s="1"/>
  <c r="S68" i="31" s="1"/>
  <c r="F272" i="34"/>
  <c r="F6" i="19" s="1"/>
  <c r="F259" i="34"/>
  <c r="F7" i="35" s="1"/>
  <c r="H271" i="34"/>
  <c r="H5" i="19" s="1"/>
  <c r="H7" i="19" s="1"/>
  <c r="B221" i="34"/>
  <c r="B19" i="24" s="1"/>
  <c r="B196" i="34"/>
  <c r="D271" i="34"/>
  <c r="D272" i="34"/>
  <c r="D6" i="19" s="1"/>
  <c r="G271" i="34"/>
  <c r="C11" i="35"/>
  <c r="D18" i="26" s="1"/>
  <c r="C6" i="17"/>
  <c r="C336" i="34"/>
  <c r="F266" i="34"/>
  <c r="E4" i="18"/>
  <c r="H249" i="34"/>
  <c r="H46" i="24" s="1"/>
  <c r="C279" i="34"/>
  <c r="C331" i="34"/>
  <c r="C41" i="24" s="1"/>
  <c r="D280" i="34"/>
  <c r="D332" i="34"/>
  <c r="D42" i="24" s="1"/>
  <c r="I271" i="34"/>
  <c r="I320" i="34"/>
  <c r="I319" i="34"/>
  <c r="G272" i="34"/>
  <c r="G6" i="19" s="1"/>
  <c r="H311" i="34"/>
  <c r="I307" i="34" s="1"/>
  <c r="H312" i="34"/>
  <c r="I308" i="34" s="1"/>
  <c r="F271" i="34"/>
  <c r="G304" i="34"/>
  <c r="H300" i="34" s="1"/>
  <c r="G303" i="34"/>
  <c r="H299" i="34" s="1"/>
  <c r="E272" i="34"/>
  <c r="E15" i="33" s="1"/>
  <c r="F295" i="34"/>
  <c r="G291" i="34" s="1"/>
  <c r="I278" i="34"/>
  <c r="E288" i="34"/>
  <c r="F284" i="34" s="1"/>
  <c r="E287" i="34"/>
  <c r="F283" i="34" s="1"/>
  <c r="F8" i="12"/>
  <c r="C252" i="34"/>
  <c r="C5" i="2" s="1"/>
  <c r="G249" i="34"/>
  <c r="G46" i="24" s="1"/>
  <c r="I252" i="34"/>
  <c r="I5" i="2" s="1"/>
  <c r="I47" i="24"/>
  <c r="I7" i="27" s="1"/>
  <c r="B225" i="34"/>
  <c r="B23" i="24" s="1"/>
  <c r="B200" i="34"/>
  <c r="B13" i="15"/>
  <c r="B203" i="34"/>
  <c r="B9" i="15"/>
  <c r="B199" i="34"/>
  <c r="B229" i="34"/>
  <c r="B27" i="24" s="1"/>
  <c r="B204" i="34"/>
  <c r="B12" i="15"/>
  <c r="B202" i="34"/>
  <c r="B8" i="15"/>
  <c r="B198" i="34"/>
  <c r="B226" i="34"/>
  <c r="B11" i="13" s="1"/>
  <c r="B201" i="34"/>
  <c r="B222" i="34"/>
  <c r="B20" i="24" s="1"/>
  <c r="B197" i="34"/>
  <c r="G7" i="12"/>
  <c r="H253" i="34"/>
  <c r="H6" i="2" s="1"/>
  <c r="F252" i="34"/>
  <c r="F5" i="2" s="1"/>
  <c r="F47" i="24"/>
  <c r="F7" i="27" s="1"/>
  <c r="D7" i="12"/>
  <c r="N68" i="31"/>
  <c r="G253" i="34"/>
  <c r="G6" i="2" s="1"/>
  <c r="E252" i="34"/>
  <c r="E5" i="2" s="1"/>
  <c r="E47" i="24"/>
  <c r="E7" i="27" s="1"/>
  <c r="D253" i="34"/>
  <c r="D6" i="2" s="1"/>
  <c r="C47" i="24"/>
  <c r="C7" i="27" s="1"/>
  <c r="F6" i="2"/>
  <c r="E254" i="34"/>
  <c r="E7" i="2" s="1"/>
  <c r="B18" i="15"/>
  <c r="D249" i="34"/>
  <c r="D46" i="24" s="1"/>
  <c r="F6" i="12"/>
  <c r="H254" i="34"/>
  <c r="H7" i="2" s="1"/>
  <c r="H252" i="34"/>
  <c r="D252" i="34"/>
  <c r="G259" i="34"/>
  <c r="G7" i="35" s="1"/>
  <c r="H47" i="24"/>
  <c r="H7" i="27" s="1"/>
  <c r="D47" i="24"/>
  <c r="D7" i="27" s="1"/>
  <c r="B175" i="34"/>
  <c r="B10" i="14" s="1"/>
  <c r="C9" i="12"/>
  <c r="H5" i="12"/>
  <c r="H9" i="12" s="1"/>
  <c r="C253" i="34"/>
  <c r="C6" i="2" s="1"/>
  <c r="I253" i="34"/>
  <c r="I6" i="2" s="1"/>
  <c r="E253" i="34"/>
  <c r="E6" i="2" s="1"/>
  <c r="G252" i="34"/>
  <c r="C259" i="34"/>
  <c r="C7" i="35" s="1"/>
  <c r="D32" i="26" s="1"/>
  <c r="G47" i="24"/>
  <c r="G7" i="27" s="1"/>
  <c r="I254" i="34"/>
  <c r="I7" i="2" s="1"/>
  <c r="H259" i="34"/>
  <c r="H7" i="35" s="1"/>
  <c r="D259" i="34"/>
  <c r="D7" i="35" s="1"/>
  <c r="D5" i="12"/>
  <c r="C254" i="34"/>
  <c r="C7" i="2" s="1"/>
  <c r="F254" i="34"/>
  <c r="F7" i="2" s="1"/>
  <c r="I259" i="34"/>
  <c r="I7" i="35" s="1"/>
  <c r="E259" i="34"/>
  <c r="E7" i="35" s="1"/>
  <c r="I9" i="12"/>
  <c r="E9" i="12"/>
  <c r="F249" i="34"/>
  <c r="F46" i="24" s="1"/>
  <c r="G5" i="12"/>
  <c r="I249" i="34"/>
  <c r="I46" i="24" s="1"/>
  <c r="E249" i="34"/>
  <c r="E46" i="24" s="1"/>
  <c r="C249" i="34"/>
  <c r="C46" i="24" s="1"/>
  <c r="B176" i="34"/>
  <c r="B11" i="14" s="1"/>
  <c r="E30" i="24"/>
  <c r="B172" i="34"/>
  <c r="B7" i="14" s="1"/>
  <c r="E22" i="24"/>
  <c r="D30" i="24"/>
  <c r="D22" i="24"/>
  <c r="B17" i="15"/>
  <c r="G35" i="24"/>
  <c r="C29" i="24"/>
  <c r="F35" i="24"/>
  <c r="F27" i="24"/>
  <c r="F19" i="24"/>
  <c r="B31" i="24"/>
  <c r="B18" i="13"/>
  <c r="G25" i="15"/>
  <c r="G38" i="24"/>
  <c r="H22" i="15"/>
  <c r="H35" i="24"/>
  <c r="G21" i="15"/>
  <c r="G34" i="24"/>
  <c r="C21" i="15"/>
  <c r="C34" i="24"/>
  <c r="F33" i="24"/>
  <c r="E32" i="24"/>
  <c r="D18" i="15"/>
  <c r="D31" i="24"/>
  <c r="C17" i="15"/>
  <c r="F29" i="24"/>
  <c r="E28" i="24"/>
  <c r="D14" i="15"/>
  <c r="D27" i="24"/>
  <c r="C178" i="34"/>
  <c r="C13" i="14" s="1"/>
  <c r="C26" i="24"/>
  <c r="I11" i="15"/>
  <c r="H10" i="15"/>
  <c r="H23" i="24"/>
  <c r="G9" i="15"/>
  <c r="G22" i="24"/>
  <c r="F8" i="15"/>
  <c r="F21" i="24"/>
  <c r="E7" i="15"/>
  <c r="E20" i="24"/>
  <c r="H6" i="15"/>
  <c r="H19" i="24"/>
  <c r="D6" i="15"/>
  <c r="D19" i="24"/>
  <c r="B208" i="34"/>
  <c r="B237" i="34"/>
  <c r="I24" i="24"/>
  <c r="D23" i="15"/>
  <c r="D36" i="24"/>
  <c r="C22" i="15"/>
  <c r="C35" i="24"/>
  <c r="I33" i="24"/>
  <c r="H19" i="15"/>
  <c r="G18" i="15"/>
  <c r="F30" i="24"/>
  <c r="I29" i="24"/>
  <c r="H15" i="15"/>
  <c r="G14" i="15"/>
  <c r="F13" i="15"/>
  <c r="F26" i="24"/>
  <c r="E25" i="24"/>
  <c r="D11" i="15"/>
  <c r="D24" i="24"/>
  <c r="F9" i="15"/>
  <c r="F22" i="24"/>
  <c r="E8" i="15"/>
  <c r="E21" i="24"/>
  <c r="D7" i="15"/>
  <c r="D20" i="24"/>
  <c r="G6" i="15"/>
  <c r="B220" i="34"/>
  <c r="B224" i="34"/>
  <c r="B236" i="34"/>
  <c r="H32" i="24"/>
  <c r="B25" i="15"/>
  <c r="B179" i="34"/>
  <c r="B14" i="14" s="1"/>
  <c r="B171" i="34"/>
  <c r="B6" i="14" s="1"/>
  <c r="I25" i="15"/>
  <c r="I38" i="24"/>
  <c r="E25" i="15"/>
  <c r="H24" i="15"/>
  <c r="H37" i="24"/>
  <c r="D24" i="15"/>
  <c r="D37" i="24"/>
  <c r="G23" i="15"/>
  <c r="G36" i="24"/>
  <c r="C23" i="15"/>
  <c r="C36" i="24"/>
  <c r="I21" i="15"/>
  <c r="I34" i="24"/>
  <c r="H20" i="15"/>
  <c r="H33" i="24"/>
  <c r="D20" i="15"/>
  <c r="D33" i="24"/>
  <c r="G19" i="15"/>
  <c r="G32" i="24"/>
  <c r="C19" i="15"/>
  <c r="C32" i="24"/>
  <c r="I17" i="15"/>
  <c r="I30" i="24"/>
  <c r="H16" i="15"/>
  <c r="H29" i="24"/>
  <c r="D16" i="15"/>
  <c r="D29" i="24"/>
  <c r="G15" i="15"/>
  <c r="G28" i="24"/>
  <c r="C15" i="15"/>
  <c r="C28" i="24"/>
  <c r="I178" i="34"/>
  <c r="I13" i="14" s="1"/>
  <c r="I26" i="24"/>
  <c r="H12" i="15"/>
  <c r="H25" i="24"/>
  <c r="D12" i="15"/>
  <c r="D25" i="24"/>
  <c r="G11" i="15"/>
  <c r="G24" i="24"/>
  <c r="C176" i="34"/>
  <c r="C24" i="24"/>
  <c r="I174" i="34"/>
  <c r="I199" i="34" s="1"/>
  <c r="I22" i="24"/>
  <c r="H8" i="15"/>
  <c r="H21" i="24"/>
  <c r="D8" i="15"/>
  <c r="D21" i="24"/>
  <c r="G7" i="15"/>
  <c r="G20" i="24"/>
  <c r="C172" i="34"/>
  <c r="C7" i="14" s="1"/>
  <c r="C20" i="24"/>
  <c r="B214" i="34"/>
  <c r="B239" i="34"/>
  <c r="B210" i="34"/>
  <c r="B235" i="34"/>
  <c r="B231" i="34"/>
  <c r="B227" i="34"/>
  <c r="B223" i="34"/>
  <c r="C38" i="24"/>
  <c r="I36" i="24"/>
  <c r="E34" i="24"/>
  <c r="G31" i="24"/>
  <c r="E26" i="24"/>
  <c r="D22" i="15"/>
  <c r="D35" i="24"/>
  <c r="H18" i="15"/>
  <c r="H31" i="24"/>
  <c r="G17" i="15"/>
  <c r="G30" i="24"/>
  <c r="H14" i="15"/>
  <c r="H27" i="24"/>
  <c r="G13" i="15"/>
  <c r="G26" i="24"/>
  <c r="F12" i="15"/>
  <c r="F25" i="24"/>
  <c r="E11" i="15"/>
  <c r="E24" i="24"/>
  <c r="D10" i="15"/>
  <c r="D23" i="24"/>
  <c r="C174" i="34"/>
  <c r="C9" i="14" s="1"/>
  <c r="I7" i="15"/>
  <c r="C30" i="24"/>
  <c r="F34" i="24"/>
  <c r="E33" i="24"/>
  <c r="D19" i="15"/>
  <c r="D32" i="24"/>
  <c r="C18" i="15"/>
  <c r="C31" i="24"/>
  <c r="E29" i="24"/>
  <c r="D15" i="15"/>
  <c r="D28" i="24"/>
  <c r="C14" i="15"/>
  <c r="C27" i="24"/>
  <c r="I12" i="15"/>
  <c r="I25" i="24"/>
  <c r="H11" i="15"/>
  <c r="G10" i="15"/>
  <c r="C175" i="34"/>
  <c r="C10" i="14" s="1"/>
  <c r="C23" i="24"/>
  <c r="I8" i="15"/>
  <c r="I21" i="24"/>
  <c r="H7" i="15"/>
  <c r="C171" i="34"/>
  <c r="C6" i="14" s="1"/>
  <c r="C19" i="24"/>
  <c r="B228" i="34"/>
  <c r="B22" i="15"/>
  <c r="H25" i="15"/>
  <c r="H38" i="24"/>
  <c r="D25" i="15"/>
  <c r="G24" i="15"/>
  <c r="G37" i="24"/>
  <c r="C24" i="15"/>
  <c r="F23" i="15"/>
  <c r="F36" i="24"/>
  <c r="I22" i="15"/>
  <c r="I35" i="24"/>
  <c r="E22" i="15"/>
  <c r="E35" i="24"/>
  <c r="H21" i="15"/>
  <c r="H34" i="24"/>
  <c r="G20" i="15"/>
  <c r="G33" i="24"/>
  <c r="C20" i="15"/>
  <c r="C33" i="24"/>
  <c r="F19" i="15"/>
  <c r="F32" i="24"/>
  <c r="I18" i="15"/>
  <c r="I31" i="24"/>
  <c r="E18" i="15"/>
  <c r="E31" i="24"/>
  <c r="H17" i="15"/>
  <c r="H30" i="24"/>
  <c r="G16" i="15"/>
  <c r="G29" i="24"/>
  <c r="F15" i="15"/>
  <c r="F28" i="24"/>
  <c r="I14" i="15"/>
  <c r="I27" i="24"/>
  <c r="E14" i="15"/>
  <c r="E27" i="24"/>
  <c r="H13" i="15"/>
  <c r="H26" i="24"/>
  <c r="G12" i="15"/>
  <c r="G25" i="24"/>
  <c r="C12" i="15"/>
  <c r="C25" i="24"/>
  <c r="F11" i="15"/>
  <c r="F24" i="24"/>
  <c r="I10" i="15"/>
  <c r="I23" i="24"/>
  <c r="E10" i="15"/>
  <c r="E23" i="24"/>
  <c r="H9" i="15"/>
  <c r="H22" i="24"/>
  <c r="G8" i="15"/>
  <c r="G21" i="24"/>
  <c r="F7" i="15"/>
  <c r="F20" i="24"/>
  <c r="I6" i="15"/>
  <c r="I19" i="24"/>
  <c r="E6" i="15"/>
  <c r="E19" i="24"/>
  <c r="B213" i="34"/>
  <c r="B238" i="34"/>
  <c r="B209" i="34"/>
  <c r="B234" i="34"/>
  <c r="B230" i="34"/>
  <c r="B240" i="34"/>
  <c r="B232" i="34"/>
  <c r="C37" i="24"/>
  <c r="C21" i="24"/>
  <c r="H36" i="24"/>
  <c r="D34" i="24"/>
  <c r="F31" i="24"/>
  <c r="H28" i="24"/>
  <c r="D26" i="24"/>
  <c r="F23" i="24"/>
  <c r="H20" i="24"/>
  <c r="B211" i="34"/>
  <c r="B170" i="34"/>
  <c r="B5" i="14" s="1"/>
  <c r="H185" i="34"/>
  <c r="H20" i="14" s="1"/>
  <c r="G184" i="34"/>
  <c r="G19" i="14" s="1"/>
  <c r="G188" i="34"/>
  <c r="G23" i="14" s="1"/>
  <c r="H4" i="14"/>
  <c r="E172" i="34"/>
  <c r="E7" i="14" s="1"/>
  <c r="D181" i="34"/>
  <c r="D16" i="14" s="1"/>
  <c r="C187" i="34"/>
  <c r="C22" i="14" s="1"/>
  <c r="H189" i="34"/>
  <c r="H24" i="14" s="1"/>
  <c r="D182" i="34"/>
  <c r="D17" i="14" s="1"/>
  <c r="H186" i="34"/>
  <c r="H21" i="14" s="1"/>
  <c r="G185" i="34"/>
  <c r="G20" i="14" s="1"/>
  <c r="C184" i="34"/>
  <c r="C182" i="34"/>
  <c r="C17" i="14" s="1"/>
  <c r="C181" i="34"/>
  <c r="C16" i="14" s="1"/>
  <c r="G189" i="34"/>
  <c r="G24" i="14" s="1"/>
  <c r="C188" i="34"/>
  <c r="C23" i="14" s="1"/>
  <c r="G4" i="14"/>
  <c r="D186" i="34"/>
  <c r="D185" i="34"/>
  <c r="C183" i="34"/>
  <c r="C18" i="14" s="1"/>
  <c r="H181" i="34"/>
  <c r="G180" i="34"/>
  <c r="D189" i="34"/>
  <c r="D24" i="14" s="1"/>
  <c r="H190" i="34"/>
  <c r="H25" i="14" s="1"/>
  <c r="D4" i="14"/>
  <c r="C186" i="34"/>
  <c r="C21" i="14" s="1"/>
  <c r="C185" i="34"/>
  <c r="H182" i="34"/>
  <c r="G181" i="34"/>
  <c r="C180" i="34"/>
  <c r="C15" i="14" s="1"/>
  <c r="C189" i="34"/>
  <c r="C24" i="14" s="1"/>
  <c r="D190" i="34"/>
  <c r="D25" i="14" s="1"/>
  <c r="B20" i="15"/>
  <c r="B185" i="34"/>
  <c r="B20" i="14" s="1"/>
  <c r="C190" i="34"/>
  <c r="C25" i="14" s="1"/>
  <c r="H187" i="34"/>
  <c r="H22" i="14" s="1"/>
  <c r="H184" i="34"/>
  <c r="H19" i="14" s="1"/>
  <c r="H183" i="34"/>
  <c r="H18" i="14" s="1"/>
  <c r="H180" i="34"/>
  <c r="H15" i="14" s="1"/>
  <c r="H188" i="34"/>
  <c r="H23" i="14" s="1"/>
  <c r="B16" i="15"/>
  <c r="B181" i="34"/>
  <c r="B16" i="14" s="1"/>
  <c r="F24" i="15"/>
  <c r="F189" i="34"/>
  <c r="F24" i="14" s="1"/>
  <c r="I23" i="15"/>
  <c r="I188" i="34"/>
  <c r="I23" i="14" s="1"/>
  <c r="E23" i="15"/>
  <c r="E188" i="34"/>
  <c r="E23" i="14" s="1"/>
  <c r="F20" i="15"/>
  <c r="F185" i="34"/>
  <c r="F20" i="14" s="1"/>
  <c r="I19" i="15"/>
  <c r="I184" i="34"/>
  <c r="I19" i="14" s="1"/>
  <c r="E19" i="15"/>
  <c r="E184" i="34"/>
  <c r="E19" i="14" s="1"/>
  <c r="F16" i="15"/>
  <c r="F181" i="34"/>
  <c r="F16" i="14" s="1"/>
  <c r="I15" i="15"/>
  <c r="I180" i="34"/>
  <c r="I15" i="14" s="1"/>
  <c r="E15" i="15"/>
  <c r="E180" i="34"/>
  <c r="E15" i="14" s="1"/>
  <c r="G187" i="34"/>
  <c r="G22" i="14" s="1"/>
  <c r="G186" i="34"/>
  <c r="G21" i="14" s="1"/>
  <c r="G183" i="34"/>
  <c r="G18" i="14" s="1"/>
  <c r="G182" i="34"/>
  <c r="G17" i="14" s="1"/>
  <c r="G190" i="34"/>
  <c r="G25" i="14" s="1"/>
  <c r="B24" i="15"/>
  <c r="B189" i="34"/>
  <c r="B24" i="14" s="1"/>
  <c r="B23" i="15"/>
  <c r="B188" i="34"/>
  <c r="B23" i="14" s="1"/>
  <c r="B19" i="15"/>
  <c r="B184" i="34"/>
  <c r="B19" i="14" s="1"/>
  <c r="B15" i="15"/>
  <c r="B180" i="34"/>
  <c r="B15" i="14" s="1"/>
  <c r="F25" i="15"/>
  <c r="F190" i="34"/>
  <c r="F25" i="14" s="1"/>
  <c r="I24" i="15"/>
  <c r="I189" i="34"/>
  <c r="I24" i="14" s="1"/>
  <c r="E24" i="15"/>
  <c r="E189" i="34"/>
  <c r="E24" i="14" s="1"/>
  <c r="F21" i="15"/>
  <c r="F186" i="34"/>
  <c r="F21" i="14" s="1"/>
  <c r="I20" i="15"/>
  <c r="I185" i="34"/>
  <c r="I20" i="14" s="1"/>
  <c r="E20" i="15"/>
  <c r="E185" i="34"/>
  <c r="E20" i="14" s="1"/>
  <c r="F17" i="15"/>
  <c r="F182" i="34"/>
  <c r="F17" i="14" s="1"/>
  <c r="I16" i="15"/>
  <c r="I181" i="34"/>
  <c r="I16" i="14" s="1"/>
  <c r="E16" i="15"/>
  <c r="E181" i="34"/>
  <c r="E16" i="14" s="1"/>
  <c r="E12" i="15"/>
  <c r="E177" i="34"/>
  <c r="E12" i="14" s="1"/>
  <c r="D187" i="34"/>
  <c r="D22" i="14" s="1"/>
  <c r="D184" i="34"/>
  <c r="D19" i="14" s="1"/>
  <c r="D183" i="34"/>
  <c r="D18" i="14" s="1"/>
  <c r="D180" i="34"/>
  <c r="D15" i="14" s="1"/>
  <c r="D188" i="34"/>
  <c r="D23" i="14" s="1"/>
  <c r="F187" i="34"/>
  <c r="F22" i="14" s="1"/>
  <c r="B187" i="34"/>
  <c r="B22" i="14" s="1"/>
  <c r="B186" i="34"/>
  <c r="B21" i="14" s="1"/>
  <c r="F184" i="34"/>
  <c r="F19" i="14" s="1"/>
  <c r="F183" i="34"/>
  <c r="F18" i="14" s="1"/>
  <c r="B183" i="34"/>
  <c r="B18" i="14" s="1"/>
  <c r="B182" i="34"/>
  <c r="B17" i="14" s="1"/>
  <c r="F180" i="34"/>
  <c r="F188" i="34"/>
  <c r="B190" i="34"/>
  <c r="B25" i="14" s="1"/>
  <c r="C4" i="14"/>
  <c r="F4" i="14"/>
  <c r="I187" i="34"/>
  <c r="E187" i="34"/>
  <c r="I186" i="34"/>
  <c r="I21" i="14" s="1"/>
  <c r="E186" i="34"/>
  <c r="I183" i="34"/>
  <c r="E183" i="34"/>
  <c r="E18" i="14" s="1"/>
  <c r="I182" i="34"/>
  <c r="E182" i="34"/>
  <c r="E17" i="14" s="1"/>
  <c r="I190" i="34"/>
  <c r="I25" i="14" s="1"/>
  <c r="E190" i="34"/>
  <c r="E25" i="14" s="1"/>
  <c r="E4" i="14"/>
  <c r="D145" i="34"/>
  <c r="E145" i="34" s="1"/>
  <c r="F145" i="34" s="1"/>
  <c r="G145" i="34" s="1"/>
  <c r="H145" i="34" s="1"/>
  <c r="I145" i="34" s="1"/>
  <c r="I4" i="15" s="1"/>
  <c r="B11" i="15"/>
  <c r="C177" i="34"/>
  <c r="B7" i="15"/>
  <c r="C173" i="34"/>
  <c r="C198" i="34" s="1"/>
  <c r="C6" i="15"/>
  <c r="B178" i="34"/>
  <c r="B13" i="14" s="1"/>
  <c r="C10" i="15"/>
  <c r="B174" i="34"/>
  <c r="B9" i="14" s="1"/>
  <c r="B5" i="15"/>
  <c r="B14" i="15"/>
  <c r="B10" i="15"/>
  <c r="B6" i="15"/>
  <c r="I13" i="15"/>
  <c r="C11" i="15"/>
  <c r="I9" i="15"/>
  <c r="C7" i="15"/>
  <c r="B177" i="34"/>
  <c r="B12" i="14" s="1"/>
  <c r="B173" i="34"/>
  <c r="B8" i="14" s="1"/>
  <c r="C13" i="15"/>
  <c r="C9" i="15"/>
  <c r="E173" i="34"/>
  <c r="E198" i="34" s="1"/>
  <c r="I173" i="34"/>
  <c r="I198" i="34" s="1"/>
  <c r="E176" i="34"/>
  <c r="E201" i="34" s="1"/>
  <c r="I177" i="34"/>
  <c r="I202" i="34" s="1"/>
  <c r="E171" i="34"/>
  <c r="I172" i="34"/>
  <c r="I197" i="34" s="1"/>
  <c r="E175" i="34"/>
  <c r="E200" i="34" s="1"/>
  <c r="I176" i="34"/>
  <c r="I201" i="34" s="1"/>
  <c r="E179" i="34"/>
  <c r="I171" i="34"/>
  <c r="I196" i="34" s="1"/>
  <c r="E174" i="34"/>
  <c r="E199" i="34" s="1"/>
  <c r="I175" i="34"/>
  <c r="E178" i="34"/>
  <c r="I179" i="34"/>
  <c r="I204" i="34" s="1"/>
  <c r="G172" i="34"/>
  <c r="G173" i="34"/>
  <c r="G174" i="34"/>
  <c r="G199" i="34" s="1"/>
  <c r="G175" i="34"/>
  <c r="G200" i="34" s="1"/>
  <c r="G176" i="34"/>
  <c r="G201" i="34" s="1"/>
  <c r="G177" i="34"/>
  <c r="G202" i="34" s="1"/>
  <c r="G178" i="34"/>
  <c r="G203" i="34" s="1"/>
  <c r="C179" i="34"/>
  <c r="C204" i="34" s="1"/>
  <c r="G179" i="34"/>
  <c r="G204" i="34" s="1"/>
  <c r="G171" i="34"/>
  <c r="G196" i="34" s="1"/>
  <c r="F171" i="34"/>
  <c r="F172" i="34"/>
  <c r="F173" i="34"/>
  <c r="F198" i="34" s="1"/>
  <c r="F174" i="34"/>
  <c r="F199" i="34" s="1"/>
  <c r="F175" i="34"/>
  <c r="F200" i="34" s="1"/>
  <c r="F176" i="34"/>
  <c r="F201" i="34" s="1"/>
  <c r="F177" i="34"/>
  <c r="F202" i="34" s="1"/>
  <c r="F178" i="34"/>
  <c r="F203" i="34" s="1"/>
  <c r="F179" i="34"/>
  <c r="D171" i="34"/>
  <c r="D196" i="34" s="1"/>
  <c r="H171" i="34"/>
  <c r="D172" i="34"/>
  <c r="D197" i="34" s="1"/>
  <c r="H172" i="34"/>
  <c r="D173" i="34"/>
  <c r="D198" i="34" s="1"/>
  <c r="H173" i="34"/>
  <c r="D174" i="34"/>
  <c r="D199" i="34" s="1"/>
  <c r="H174" i="34"/>
  <c r="D175" i="34"/>
  <c r="D200" i="34" s="1"/>
  <c r="H175" i="34"/>
  <c r="H10" i="14" s="1"/>
  <c r="D176" i="34"/>
  <c r="D201" i="34" s="1"/>
  <c r="H176" i="34"/>
  <c r="D177" i="34"/>
  <c r="H177" i="34"/>
  <c r="H12" i="14" s="1"/>
  <c r="D178" i="34"/>
  <c r="H178" i="34"/>
  <c r="D179" i="34"/>
  <c r="D204" i="34" s="1"/>
  <c r="H179" i="34"/>
  <c r="H204" i="34" s="1"/>
  <c r="C132" i="34"/>
  <c r="C4" i="7" s="1"/>
  <c r="B134" i="34"/>
  <c r="B135" i="34"/>
  <c r="B136" i="34"/>
  <c r="B137" i="34"/>
  <c r="B138" i="34"/>
  <c r="B139" i="34"/>
  <c r="B140" i="34"/>
  <c r="B141" i="34"/>
  <c r="B133" i="34"/>
  <c r="C4" i="8"/>
  <c r="D4" i="8" s="1"/>
  <c r="E4" i="8" s="1"/>
  <c r="F4" i="8" s="1"/>
  <c r="G4" i="8" s="1"/>
  <c r="H4" i="8" s="1"/>
  <c r="I4" i="8" s="1"/>
  <c r="C4" i="9"/>
  <c r="D4" i="9" s="1"/>
  <c r="E4" i="9" s="1"/>
  <c r="F4" i="9" s="1"/>
  <c r="G4" i="9" s="1"/>
  <c r="H4" i="9" s="1"/>
  <c r="I4" i="9" s="1"/>
  <c r="B121" i="34"/>
  <c r="B122" i="34"/>
  <c r="B123" i="34"/>
  <c r="B124" i="34"/>
  <c r="B125" i="34"/>
  <c r="B126" i="34"/>
  <c r="B127" i="34"/>
  <c r="B128" i="34"/>
  <c r="B120" i="34"/>
  <c r="C119" i="34"/>
  <c r="D119" i="34" s="1"/>
  <c r="E119" i="34" s="1"/>
  <c r="F119" i="34" s="1"/>
  <c r="G119" i="34" s="1"/>
  <c r="H119" i="34" s="1"/>
  <c r="I119" i="34" s="1"/>
  <c r="C4" i="10"/>
  <c r="D4" i="10" s="1"/>
  <c r="E4" i="10" s="1"/>
  <c r="F4" i="10" s="1"/>
  <c r="G4" i="10" s="1"/>
  <c r="H4" i="10" s="1"/>
  <c r="I4" i="10" s="1"/>
  <c r="B95" i="34"/>
  <c r="B96" i="34"/>
  <c r="B97" i="34"/>
  <c r="B98" i="34"/>
  <c r="B99" i="34"/>
  <c r="B100" i="34"/>
  <c r="B101" i="34"/>
  <c r="B102" i="34"/>
  <c r="B103" i="34"/>
  <c r="B94" i="34"/>
  <c r="C93" i="34"/>
  <c r="D93" i="34" s="1"/>
  <c r="E93" i="34" s="1"/>
  <c r="F93" i="34" s="1"/>
  <c r="G93" i="34" s="1"/>
  <c r="H93" i="34" s="1"/>
  <c r="I93" i="34" s="1"/>
  <c r="C4" i="11"/>
  <c r="D4" i="11" s="1"/>
  <c r="E4" i="11" s="1"/>
  <c r="F4" i="11" s="1"/>
  <c r="G4" i="11" s="1"/>
  <c r="H4" i="11" s="1"/>
  <c r="I4" i="11" s="1"/>
  <c r="C4" i="5"/>
  <c r="D4" i="5" s="1"/>
  <c r="E4" i="5" s="1"/>
  <c r="F4" i="5" s="1"/>
  <c r="G4" i="5" s="1"/>
  <c r="H4" i="5" s="1"/>
  <c r="I4" i="5" s="1"/>
  <c r="B82" i="34"/>
  <c r="B83" i="34"/>
  <c r="B84" i="34"/>
  <c r="B85" i="34"/>
  <c r="B86" i="34"/>
  <c r="B87" i="34"/>
  <c r="B88" i="34"/>
  <c r="B89" i="34"/>
  <c r="B90" i="34"/>
  <c r="C80" i="34"/>
  <c r="D80" i="34" s="1"/>
  <c r="E80" i="34" s="1"/>
  <c r="F80" i="34" s="1"/>
  <c r="G80" i="34" s="1"/>
  <c r="H80" i="34" s="1"/>
  <c r="I80" i="34" s="1"/>
  <c r="B81" i="34"/>
  <c r="D68" i="34"/>
  <c r="D81" i="34" s="1"/>
  <c r="E68" i="34"/>
  <c r="E81" i="34" s="1"/>
  <c r="F68" i="34"/>
  <c r="F81" i="34" s="1"/>
  <c r="G68" i="34"/>
  <c r="G81" i="34" s="1"/>
  <c r="H68" i="34"/>
  <c r="H81" i="34" s="1"/>
  <c r="I68" i="34"/>
  <c r="I81" i="34" s="1"/>
  <c r="D69" i="34"/>
  <c r="D82" i="34" s="1"/>
  <c r="D6" i="5" s="1"/>
  <c r="E69" i="34"/>
  <c r="E82" i="34" s="1"/>
  <c r="E6" i="5" s="1"/>
  <c r="F69" i="34"/>
  <c r="F82" i="34" s="1"/>
  <c r="F6" i="5" s="1"/>
  <c r="G69" i="34"/>
  <c r="G82" i="34" s="1"/>
  <c r="G6" i="5" s="1"/>
  <c r="H69" i="34"/>
  <c r="H82" i="34" s="1"/>
  <c r="H6" i="5" s="1"/>
  <c r="I69" i="34"/>
  <c r="I82" i="34" s="1"/>
  <c r="I6" i="5" s="1"/>
  <c r="D70" i="34"/>
  <c r="D83" i="34" s="1"/>
  <c r="D7" i="5" s="1"/>
  <c r="E70" i="34"/>
  <c r="E83" i="34" s="1"/>
  <c r="E7" i="5" s="1"/>
  <c r="F70" i="34"/>
  <c r="F83" i="34" s="1"/>
  <c r="F7" i="5" s="1"/>
  <c r="G70" i="34"/>
  <c r="G83" i="34" s="1"/>
  <c r="G7" i="5" s="1"/>
  <c r="H70" i="34"/>
  <c r="H83" i="34" s="1"/>
  <c r="H7" i="5" s="1"/>
  <c r="I70" i="34"/>
  <c r="I83" i="34" s="1"/>
  <c r="I7" i="5" s="1"/>
  <c r="D71" i="34"/>
  <c r="D84" i="34" s="1"/>
  <c r="D8" i="5" s="1"/>
  <c r="E71" i="34"/>
  <c r="E84" i="34" s="1"/>
  <c r="E8" i="5" s="1"/>
  <c r="F71" i="34"/>
  <c r="F84" i="34" s="1"/>
  <c r="F8" i="5" s="1"/>
  <c r="G71" i="34"/>
  <c r="G84" i="34" s="1"/>
  <c r="G8" i="5" s="1"/>
  <c r="H71" i="34"/>
  <c r="H84" i="34" s="1"/>
  <c r="H8" i="5" s="1"/>
  <c r="I71" i="34"/>
  <c r="I84" i="34" s="1"/>
  <c r="I8" i="5" s="1"/>
  <c r="D72" i="34"/>
  <c r="D85" i="34" s="1"/>
  <c r="D9" i="5" s="1"/>
  <c r="E72" i="34"/>
  <c r="E85" i="34" s="1"/>
  <c r="E9" i="5" s="1"/>
  <c r="F72" i="34"/>
  <c r="F85" i="34" s="1"/>
  <c r="F9" i="5" s="1"/>
  <c r="G72" i="34"/>
  <c r="G85" i="34" s="1"/>
  <c r="G9" i="5" s="1"/>
  <c r="H72" i="34"/>
  <c r="H85" i="34" s="1"/>
  <c r="H9" i="5" s="1"/>
  <c r="I72" i="34"/>
  <c r="I85" i="34" s="1"/>
  <c r="I9" i="5" s="1"/>
  <c r="D73" i="34"/>
  <c r="D86" i="34" s="1"/>
  <c r="D10" i="5" s="1"/>
  <c r="E73" i="34"/>
  <c r="E86" i="34" s="1"/>
  <c r="E10" i="5" s="1"/>
  <c r="F73" i="34"/>
  <c r="F86" i="34" s="1"/>
  <c r="F10" i="5" s="1"/>
  <c r="G73" i="34"/>
  <c r="G86" i="34" s="1"/>
  <c r="G10" i="5" s="1"/>
  <c r="H73" i="34"/>
  <c r="H86" i="34" s="1"/>
  <c r="H10" i="5" s="1"/>
  <c r="I73" i="34"/>
  <c r="I86" i="34" s="1"/>
  <c r="I10" i="5" s="1"/>
  <c r="D74" i="34"/>
  <c r="D87" i="34" s="1"/>
  <c r="D11" i="5" s="1"/>
  <c r="E74" i="34"/>
  <c r="E87" i="34" s="1"/>
  <c r="E11" i="5" s="1"/>
  <c r="F74" i="34"/>
  <c r="F87" i="34" s="1"/>
  <c r="F11" i="5" s="1"/>
  <c r="G74" i="34"/>
  <c r="G87" i="34" s="1"/>
  <c r="G11" i="5" s="1"/>
  <c r="H74" i="34"/>
  <c r="H87" i="34" s="1"/>
  <c r="H11" i="5" s="1"/>
  <c r="I74" i="34"/>
  <c r="I87" i="34" s="1"/>
  <c r="I11" i="5" s="1"/>
  <c r="D75" i="34"/>
  <c r="D88" i="34" s="1"/>
  <c r="D12" i="5" s="1"/>
  <c r="E75" i="34"/>
  <c r="E88" i="34" s="1"/>
  <c r="E12" i="5" s="1"/>
  <c r="F75" i="34"/>
  <c r="F88" i="34" s="1"/>
  <c r="F12" i="5" s="1"/>
  <c r="G75" i="34"/>
  <c r="G88" i="34" s="1"/>
  <c r="G12" i="5" s="1"/>
  <c r="H75" i="34"/>
  <c r="H88" i="34" s="1"/>
  <c r="H12" i="5" s="1"/>
  <c r="I75" i="34"/>
  <c r="I88" i="34" s="1"/>
  <c r="I12" i="5" s="1"/>
  <c r="D76" i="34"/>
  <c r="D89" i="34" s="1"/>
  <c r="D13" i="5" s="1"/>
  <c r="E76" i="34"/>
  <c r="E89" i="34" s="1"/>
  <c r="E13" i="5" s="1"/>
  <c r="F76" i="34"/>
  <c r="F89" i="34" s="1"/>
  <c r="F13" i="5" s="1"/>
  <c r="G76" i="34"/>
  <c r="G89" i="34" s="1"/>
  <c r="G13" i="5" s="1"/>
  <c r="H76" i="34"/>
  <c r="H89" i="34" s="1"/>
  <c r="H13" i="5" s="1"/>
  <c r="I76" i="34"/>
  <c r="I89" i="34" s="1"/>
  <c r="I13" i="5" s="1"/>
  <c r="D77" i="34"/>
  <c r="D90" i="34" s="1"/>
  <c r="D14" i="5" s="1"/>
  <c r="E77" i="34"/>
  <c r="E90" i="34" s="1"/>
  <c r="E14" i="5" s="1"/>
  <c r="F77" i="34"/>
  <c r="F90" i="34" s="1"/>
  <c r="F14" i="5" s="1"/>
  <c r="G77" i="34"/>
  <c r="G90" i="34" s="1"/>
  <c r="G14" i="5" s="1"/>
  <c r="H77" i="34"/>
  <c r="H90" i="34" s="1"/>
  <c r="H14" i="5" s="1"/>
  <c r="I77" i="34"/>
  <c r="I90" i="34" s="1"/>
  <c r="I14" i="5" s="1"/>
  <c r="C69" i="34"/>
  <c r="C82" i="34" s="1"/>
  <c r="C6" i="5" s="1"/>
  <c r="C70" i="34"/>
  <c r="C83" i="34" s="1"/>
  <c r="C7" i="5" s="1"/>
  <c r="C71" i="34"/>
  <c r="C84" i="34" s="1"/>
  <c r="C8" i="5" s="1"/>
  <c r="C72" i="34"/>
  <c r="C85" i="34" s="1"/>
  <c r="C9" i="5" s="1"/>
  <c r="C73" i="34"/>
  <c r="C86" i="34" s="1"/>
  <c r="C10" i="5" s="1"/>
  <c r="C74" i="34"/>
  <c r="C87" i="34" s="1"/>
  <c r="C11" i="5" s="1"/>
  <c r="C75" i="34"/>
  <c r="C88" i="34" s="1"/>
  <c r="C12" i="5" s="1"/>
  <c r="C76" i="34"/>
  <c r="C89" i="34" s="1"/>
  <c r="C13" i="5" s="1"/>
  <c r="C77" i="34"/>
  <c r="C90" i="34" s="1"/>
  <c r="C14" i="5" s="1"/>
  <c r="C68" i="34"/>
  <c r="B69" i="34"/>
  <c r="B70" i="34"/>
  <c r="B71" i="34"/>
  <c r="B72" i="34"/>
  <c r="B73" i="34"/>
  <c r="B74" i="34"/>
  <c r="B75" i="34"/>
  <c r="B76" i="34"/>
  <c r="B77" i="34"/>
  <c r="B68" i="34"/>
  <c r="C67" i="34"/>
  <c r="D67" i="34" s="1"/>
  <c r="E67" i="34" s="1"/>
  <c r="F67" i="34" s="1"/>
  <c r="G67" i="34" s="1"/>
  <c r="H67" i="34" s="1"/>
  <c r="I67" i="34" s="1"/>
  <c r="B108" i="34"/>
  <c r="B109" i="34"/>
  <c r="B110" i="34"/>
  <c r="B111" i="34"/>
  <c r="B112" i="34"/>
  <c r="B113" i="34"/>
  <c r="B114" i="34"/>
  <c r="B115" i="34"/>
  <c r="B116" i="34"/>
  <c r="B107" i="34"/>
  <c r="C106" i="34"/>
  <c r="D106" i="34" s="1"/>
  <c r="E106" i="34" s="1"/>
  <c r="F106" i="34" s="1"/>
  <c r="G106" i="34" s="1"/>
  <c r="H106" i="34" s="1"/>
  <c r="I106" i="34" s="1"/>
  <c r="B56" i="34"/>
  <c r="B57" i="34"/>
  <c r="B58" i="34"/>
  <c r="B59" i="34"/>
  <c r="B60" i="34"/>
  <c r="B61" i="34"/>
  <c r="B62" i="34"/>
  <c r="B63" i="34"/>
  <c r="B64" i="34"/>
  <c r="B55" i="34"/>
  <c r="C54" i="34"/>
  <c r="D54" i="34" s="1"/>
  <c r="E54" i="34" s="1"/>
  <c r="F54" i="34" s="1"/>
  <c r="G54" i="34" s="1"/>
  <c r="H54" i="34" s="1"/>
  <c r="I54" i="34" s="1"/>
  <c r="C2" i="35"/>
  <c r="D2" i="35" s="1"/>
  <c r="E2" i="35" s="1"/>
  <c r="F2" i="35" s="1"/>
  <c r="G2" i="35" s="1"/>
  <c r="H2" i="35" s="1"/>
  <c r="I2" i="35" s="1"/>
  <c r="B43" i="34"/>
  <c r="B44" i="34"/>
  <c r="B45" i="34"/>
  <c r="B46" i="34"/>
  <c r="B47" i="34"/>
  <c r="B48" i="34"/>
  <c r="B49" i="34"/>
  <c r="B50" i="34"/>
  <c r="B51" i="34"/>
  <c r="B42" i="34"/>
  <c r="C41" i="34"/>
  <c r="C4" i="4" s="1"/>
  <c r="B30" i="34"/>
  <c r="B31" i="34"/>
  <c r="B32" i="34"/>
  <c r="B33" i="34"/>
  <c r="B34" i="34"/>
  <c r="B35" i="34"/>
  <c r="B36" i="34"/>
  <c r="B37" i="34"/>
  <c r="B38" i="34"/>
  <c r="B29" i="34"/>
  <c r="C28" i="34"/>
  <c r="D28" i="34" s="1"/>
  <c r="E28" i="34" s="1"/>
  <c r="F28" i="34" s="1"/>
  <c r="G28" i="34" s="1"/>
  <c r="H28" i="34" s="1"/>
  <c r="I28" i="34" s="1"/>
  <c r="C4" i="6"/>
  <c r="D4" i="6" s="1"/>
  <c r="E4" i="6" s="1"/>
  <c r="F4" i="6" s="1"/>
  <c r="G4" i="6" s="1"/>
  <c r="H4" i="6" s="1"/>
  <c r="I4" i="6" s="1"/>
  <c r="B25" i="34"/>
  <c r="B17" i="34"/>
  <c r="B18" i="34"/>
  <c r="B19" i="34"/>
  <c r="B20" i="34"/>
  <c r="B21" i="34"/>
  <c r="B22" i="34"/>
  <c r="B23" i="34"/>
  <c r="B24" i="34"/>
  <c r="B16" i="34"/>
  <c r="C15" i="34"/>
  <c r="D15" i="34" s="1"/>
  <c r="D5" i="1"/>
  <c r="E55" i="34"/>
  <c r="F55" i="34"/>
  <c r="G55" i="34"/>
  <c r="H55" i="34"/>
  <c r="D56" i="34"/>
  <c r="E6" i="1"/>
  <c r="F6" i="1"/>
  <c r="G56" i="34"/>
  <c r="H56" i="34"/>
  <c r="I56" i="34"/>
  <c r="D57" i="34"/>
  <c r="E57" i="34"/>
  <c r="F57" i="34"/>
  <c r="G57" i="34"/>
  <c r="H18" i="34"/>
  <c r="H7" i="3" s="1"/>
  <c r="I57" i="34"/>
  <c r="D58" i="34"/>
  <c r="E58" i="34"/>
  <c r="F58" i="34"/>
  <c r="G58" i="34"/>
  <c r="H58" i="34"/>
  <c r="I8" i="1"/>
  <c r="D59" i="34"/>
  <c r="E59" i="34"/>
  <c r="F59" i="34"/>
  <c r="G59" i="34"/>
  <c r="H59" i="34"/>
  <c r="I59" i="34"/>
  <c r="D60" i="34"/>
  <c r="E10" i="1"/>
  <c r="F21" i="34"/>
  <c r="F10" i="3" s="1"/>
  <c r="G60" i="34"/>
  <c r="H60" i="34"/>
  <c r="I60" i="34"/>
  <c r="D11" i="1"/>
  <c r="E61" i="34"/>
  <c r="F61" i="34"/>
  <c r="G11" i="1"/>
  <c r="H11" i="1"/>
  <c r="I61" i="34"/>
  <c r="D62" i="34"/>
  <c r="E62" i="34"/>
  <c r="F62" i="34"/>
  <c r="G62" i="34"/>
  <c r="H62" i="34"/>
  <c r="I12" i="1"/>
  <c r="D24" i="34"/>
  <c r="D13" i="3" s="1"/>
  <c r="E63" i="34"/>
  <c r="F63" i="34"/>
  <c r="G63" i="34"/>
  <c r="H24" i="34"/>
  <c r="H13" i="3" s="1"/>
  <c r="I63" i="34"/>
  <c r="D64" i="34"/>
  <c r="E14" i="1"/>
  <c r="F14" i="1"/>
  <c r="G64" i="34"/>
  <c r="H64" i="34"/>
  <c r="I64" i="34"/>
  <c r="C56" i="34"/>
  <c r="C6" i="11" s="1"/>
  <c r="C57" i="34"/>
  <c r="C7" i="11" s="1"/>
  <c r="C58" i="34"/>
  <c r="C8" i="11" s="1"/>
  <c r="C9" i="1"/>
  <c r="C21" i="34"/>
  <c r="C10" i="3" s="1"/>
  <c r="C61" i="34"/>
  <c r="C11" i="11" s="1"/>
  <c r="C62" i="34"/>
  <c r="C12" i="11" s="1"/>
  <c r="C63" i="34"/>
  <c r="C13" i="11" s="1"/>
  <c r="C64" i="34"/>
  <c r="C14" i="11" s="1"/>
  <c r="C16" i="34"/>
  <c r="C5" i="3" s="1"/>
  <c r="C2" i="34"/>
  <c r="D2" i="34" s="1"/>
  <c r="E2" i="34" s="1"/>
  <c r="F2" i="34" s="1"/>
  <c r="G2" i="34" s="1"/>
  <c r="H2" i="34" s="1"/>
  <c r="I2" i="34" s="1"/>
  <c r="B4" i="34"/>
  <c r="B5" i="34"/>
  <c r="B6" i="34"/>
  <c r="B7" i="34"/>
  <c r="B8" i="34"/>
  <c r="B9" i="34"/>
  <c r="B10" i="34"/>
  <c r="B11" i="34"/>
  <c r="B12" i="34"/>
  <c r="B3" i="34"/>
  <c r="C4" i="33"/>
  <c r="D4" i="33" s="1"/>
  <c r="E4" i="33" s="1"/>
  <c r="F4" i="33" s="1"/>
  <c r="G4" i="33" s="1"/>
  <c r="H4" i="33" s="1"/>
  <c r="I4" i="33" s="1"/>
  <c r="BM44" i="36" l="1"/>
  <c r="BM48" i="36" s="1"/>
  <c r="B7" i="13"/>
  <c r="I102" i="34"/>
  <c r="E100" i="34"/>
  <c r="E32" i="26"/>
  <c r="F32" i="26" s="1"/>
  <c r="G32" i="26" s="1"/>
  <c r="H32" i="26" s="1"/>
  <c r="I32" i="26" s="1"/>
  <c r="J32" i="26" s="1"/>
  <c r="C20" i="27"/>
  <c r="P68" i="31"/>
  <c r="E102" i="34"/>
  <c r="E115" i="34" s="1"/>
  <c r="E13" i="9" s="1"/>
  <c r="C15" i="33"/>
  <c r="F9" i="12"/>
  <c r="E101" i="34"/>
  <c r="R68" i="31"/>
  <c r="B14" i="7"/>
  <c r="B14" i="11"/>
  <c r="B14" i="3"/>
  <c r="B14" i="1"/>
  <c r="B14" i="8"/>
  <c r="B14" i="5"/>
  <c r="B14" i="6"/>
  <c r="B14" i="9"/>
  <c r="B14" i="4"/>
  <c r="B14" i="10"/>
  <c r="O68" i="31"/>
  <c r="F4" i="15"/>
  <c r="G4" i="15"/>
  <c r="Q68" i="31"/>
  <c r="B12" i="9"/>
  <c r="B12" i="4"/>
  <c r="B12" i="10"/>
  <c r="B12" i="6"/>
  <c r="B12" i="8"/>
  <c r="B12" i="5"/>
  <c r="B12" i="7"/>
  <c r="B12" i="11"/>
  <c r="B12" i="3"/>
  <c r="B12" i="1"/>
  <c r="B10" i="7"/>
  <c r="B10" i="11"/>
  <c r="B10" i="3"/>
  <c r="B10" i="1"/>
  <c r="B10" i="6"/>
  <c r="B10" i="8"/>
  <c r="B10" i="5"/>
  <c r="B10" i="9"/>
  <c r="B10" i="4"/>
  <c r="B10" i="10"/>
  <c r="B11" i="10"/>
  <c r="B11" i="6"/>
  <c r="B11" i="9"/>
  <c r="B11" i="7"/>
  <c r="B11" i="11"/>
  <c r="B11" i="3"/>
  <c r="B11" i="1"/>
  <c r="B11" i="8"/>
  <c r="B11" i="5"/>
  <c r="B11" i="4"/>
  <c r="B13" i="8"/>
  <c r="B13" i="5"/>
  <c r="B13" i="11"/>
  <c r="B13" i="9"/>
  <c r="B13" i="4"/>
  <c r="B13" i="3"/>
  <c r="B13" i="10"/>
  <c r="B13" i="6"/>
  <c r="B13" i="7"/>
  <c r="B13" i="1"/>
  <c r="B8" i="9"/>
  <c r="B8" i="4"/>
  <c r="B8" i="10"/>
  <c r="B8" i="6"/>
  <c r="B8" i="7"/>
  <c r="B8" i="11"/>
  <c r="B8" i="3"/>
  <c r="B8" i="1"/>
  <c r="B8" i="8"/>
  <c r="B8" i="5"/>
  <c r="B7" i="10"/>
  <c r="B7" i="6"/>
  <c r="B7" i="7"/>
  <c r="B7" i="11"/>
  <c r="B7" i="3"/>
  <c r="B7" i="1"/>
  <c r="B7" i="8"/>
  <c r="B7" i="5"/>
  <c r="B7" i="9"/>
  <c r="B7" i="4"/>
  <c r="B6" i="7"/>
  <c r="B6" i="11"/>
  <c r="B6" i="3"/>
  <c r="B6" i="1"/>
  <c r="B6" i="8"/>
  <c r="B6" i="5"/>
  <c r="B6" i="9"/>
  <c r="B6" i="4"/>
  <c r="B6" i="10"/>
  <c r="B6" i="6"/>
  <c r="B9" i="8"/>
  <c r="B9" i="5"/>
  <c r="B9" i="9"/>
  <c r="B9" i="4"/>
  <c r="B9" i="10"/>
  <c r="B9" i="6"/>
  <c r="B9" i="7"/>
  <c r="B9" i="11"/>
  <c r="B9" i="3"/>
  <c r="B9" i="1"/>
  <c r="B5" i="9"/>
  <c r="B5" i="11"/>
  <c r="B5" i="4"/>
  <c r="B5" i="3"/>
  <c r="B5" i="7"/>
  <c r="B5" i="1"/>
  <c r="B5" i="8"/>
  <c r="B5" i="10"/>
  <c r="B5" i="5"/>
  <c r="B5" i="6"/>
  <c r="I96" i="34"/>
  <c r="I7" i="10" s="1"/>
  <c r="E96" i="34"/>
  <c r="E7" i="10" s="1"/>
  <c r="E94" i="34"/>
  <c r="E5" i="10" s="1"/>
  <c r="G14" i="11"/>
  <c r="G103" i="34"/>
  <c r="G12" i="11"/>
  <c r="G101" i="34"/>
  <c r="I11" i="11"/>
  <c r="I100" i="34"/>
  <c r="I113" i="34" s="1"/>
  <c r="I11" i="9" s="1"/>
  <c r="G10" i="11"/>
  <c r="G99" i="34"/>
  <c r="I9" i="11"/>
  <c r="I98" i="34"/>
  <c r="E9" i="11"/>
  <c r="E98" i="34"/>
  <c r="G8" i="11"/>
  <c r="G97" i="34"/>
  <c r="G6" i="11"/>
  <c r="G95" i="34"/>
  <c r="F13" i="11"/>
  <c r="F102" i="34"/>
  <c r="H9" i="11"/>
  <c r="H98" i="34"/>
  <c r="D9" i="11"/>
  <c r="D98" i="34"/>
  <c r="F8" i="11"/>
  <c r="F97" i="34"/>
  <c r="D7" i="11"/>
  <c r="D96" i="34"/>
  <c r="H5" i="11"/>
  <c r="H94" i="34"/>
  <c r="D14" i="11"/>
  <c r="D103" i="34"/>
  <c r="F12" i="11"/>
  <c r="F101" i="34"/>
  <c r="I14" i="11"/>
  <c r="I103" i="34"/>
  <c r="G13" i="11"/>
  <c r="G102" i="34"/>
  <c r="I10" i="11"/>
  <c r="I99" i="34"/>
  <c r="G9" i="11"/>
  <c r="G98" i="34"/>
  <c r="E8" i="11"/>
  <c r="E97" i="34"/>
  <c r="G7" i="11"/>
  <c r="G96" i="34"/>
  <c r="I6" i="11"/>
  <c r="I95" i="34"/>
  <c r="G5" i="11"/>
  <c r="G94" i="34"/>
  <c r="H14" i="11"/>
  <c r="H103" i="34"/>
  <c r="H12" i="11"/>
  <c r="H101" i="34"/>
  <c r="D12" i="11"/>
  <c r="D101" i="34"/>
  <c r="F11" i="11"/>
  <c r="F100" i="34"/>
  <c r="H10" i="11"/>
  <c r="H99" i="34"/>
  <c r="D10" i="11"/>
  <c r="D99" i="34"/>
  <c r="F9" i="11"/>
  <c r="F98" i="34"/>
  <c r="H8" i="11"/>
  <c r="H97" i="34"/>
  <c r="D8" i="11"/>
  <c r="D97" i="34"/>
  <c r="F7" i="11"/>
  <c r="F96" i="34"/>
  <c r="H6" i="11"/>
  <c r="H95" i="34"/>
  <c r="D6" i="11"/>
  <c r="D95" i="34"/>
  <c r="F5" i="11"/>
  <c r="F94" i="34"/>
  <c r="C7" i="19"/>
  <c r="E22" i="27"/>
  <c r="F34" i="27"/>
  <c r="E21" i="27"/>
  <c r="D21" i="27"/>
  <c r="D20" i="27" s="1"/>
  <c r="F29" i="27"/>
  <c r="B14" i="13"/>
  <c r="B6" i="13"/>
  <c r="F219" i="34"/>
  <c r="E4" i="13"/>
  <c r="F262" i="34"/>
  <c r="A290" i="34"/>
  <c r="E270" i="34"/>
  <c r="E4" i="19" s="1"/>
  <c r="A294" i="34"/>
  <c r="E4" i="16"/>
  <c r="E244" i="34"/>
  <c r="D4" i="12"/>
  <c r="F251" i="34"/>
  <c r="E4" i="2"/>
  <c r="H15" i="33"/>
  <c r="B10" i="13"/>
  <c r="G266" i="34"/>
  <c r="F4" i="18"/>
  <c r="C199" i="34"/>
  <c r="D224" i="34" s="1"/>
  <c r="D9" i="13" s="1"/>
  <c r="E276" i="34"/>
  <c r="E332" i="34" s="1"/>
  <c r="E42" i="24" s="1"/>
  <c r="D336" i="34"/>
  <c r="D5" i="19"/>
  <c r="D7" i="19" s="1"/>
  <c r="D15" i="33"/>
  <c r="F5" i="19"/>
  <c r="F7" i="19" s="1"/>
  <c r="F15" i="33"/>
  <c r="B24" i="24"/>
  <c r="C5" i="17"/>
  <c r="C335" i="34"/>
  <c r="C10" i="35"/>
  <c r="D17" i="26" s="1"/>
  <c r="D11" i="35"/>
  <c r="E18" i="26" s="1"/>
  <c r="D6" i="17"/>
  <c r="G5" i="19"/>
  <c r="G7" i="19" s="1"/>
  <c r="G15" i="33"/>
  <c r="C197" i="34"/>
  <c r="C222" i="34" s="1"/>
  <c r="C7" i="13" s="1"/>
  <c r="G9" i="12"/>
  <c r="I5" i="19"/>
  <c r="I7" i="19" s="1"/>
  <c r="I15" i="33"/>
  <c r="D275" i="34"/>
  <c r="D331" i="34" s="1"/>
  <c r="D41" i="24" s="1"/>
  <c r="I312" i="34"/>
  <c r="I311" i="34"/>
  <c r="H303" i="34"/>
  <c r="I299" i="34" s="1"/>
  <c r="H304" i="34"/>
  <c r="I300" i="34" s="1"/>
  <c r="E6" i="19"/>
  <c r="E7" i="19" s="1"/>
  <c r="E296" i="34"/>
  <c r="F292" i="34" s="1"/>
  <c r="G295" i="34"/>
  <c r="H291" i="34" s="1"/>
  <c r="F287" i="34"/>
  <c r="G283" i="34" s="1"/>
  <c r="F288" i="34"/>
  <c r="G284" i="34" s="1"/>
  <c r="E9" i="2"/>
  <c r="D9" i="12"/>
  <c r="C9" i="2"/>
  <c r="D256" i="34"/>
  <c r="D14" i="33" s="1"/>
  <c r="D5" i="2"/>
  <c r="D9" i="2" s="1"/>
  <c r="I256" i="34"/>
  <c r="I14" i="33" s="1"/>
  <c r="I32" i="27"/>
  <c r="H256" i="34"/>
  <c r="H14" i="33" s="1"/>
  <c r="H5" i="2"/>
  <c r="H9" i="2" s="1"/>
  <c r="G5" i="2"/>
  <c r="G9" i="2" s="1"/>
  <c r="G256" i="34"/>
  <c r="G14" i="33" s="1"/>
  <c r="I9" i="2"/>
  <c r="F256" i="34"/>
  <c r="F14" i="33" s="1"/>
  <c r="C203" i="34"/>
  <c r="C228" i="34" s="1"/>
  <c r="C13" i="13" s="1"/>
  <c r="C256" i="34"/>
  <c r="C14" i="33" s="1"/>
  <c r="E256" i="34"/>
  <c r="E14" i="33" s="1"/>
  <c r="F9" i="2"/>
  <c r="G226" i="34"/>
  <c r="G11" i="13" s="1"/>
  <c r="F223" i="34"/>
  <c r="F8" i="13" s="1"/>
  <c r="G228" i="34"/>
  <c r="G13" i="13" s="1"/>
  <c r="C207" i="34"/>
  <c r="C232" i="34" s="1"/>
  <c r="C17" i="13" s="1"/>
  <c r="G227" i="34"/>
  <c r="G12" i="13" s="1"/>
  <c r="E197" i="34"/>
  <c r="E222" i="34" s="1"/>
  <c r="E7" i="13" s="1"/>
  <c r="I214" i="34"/>
  <c r="H229" i="34"/>
  <c r="H14" i="13" s="1"/>
  <c r="G224" i="34"/>
  <c r="G9" i="13" s="1"/>
  <c r="F14" i="14"/>
  <c r="F6" i="14"/>
  <c r="I18" i="14"/>
  <c r="I22" i="14"/>
  <c r="H17" i="14"/>
  <c r="C19" i="14"/>
  <c r="C223" i="34"/>
  <c r="C8" i="13" s="1"/>
  <c r="B28" i="24"/>
  <c r="B15" i="13"/>
  <c r="F225" i="34"/>
  <c r="F10" i="13" s="1"/>
  <c r="C11" i="14"/>
  <c r="B22" i="24"/>
  <c r="B9" i="13"/>
  <c r="H205" i="34"/>
  <c r="C201" i="34"/>
  <c r="D226" i="34" s="1"/>
  <c r="D11" i="13" s="1"/>
  <c r="F196" i="34"/>
  <c r="G213" i="34"/>
  <c r="C229" i="34"/>
  <c r="C14" i="13" s="1"/>
  <c r="B18" i="24"/>
  <c r="B5" i="13"/>
  <c r="D203" i="34"/>
  <c r="G8" i="14"/>
  <c r="E203" i="34"/>
  <c r="C202" i="34"/>
  <c r="C227" i="34" s="1"/>
  <c r="C12" i="13" s="1"/>
  <c r="I17" i="14"/>
  <c r="F15" i="14"/>
  <c r="G15" i="14"/>
  <c r="D21" i="14"/>
  <c r="H209" i="34"/>
  <c r="H196" i="34"/>
  <c r="H221" i="34" s="1"/>
  <c r="H6" i="13" s="1"/>
  <c r="D207" i="34"/>
  <c r="D232" i="34" s="1"/>
  <c r="D17" i="13" s="1"/>
  <c r="F204" i="34"/>
  <c r="G229" i="34" s="1"/>
  <c r="G14" i="13" s="1"/>
  <c r="B38" i="24"/>
  <c r="B25" i="13"/>
  <c r="E225" i="34"/>
  <c r="E10" i="13" s="1"/>
  <c r="I229" i="34"/>
  <c r="I14" i="13" s="1"/>
  <c r="C200" i="34"/>
  <c r="C225" i="34" s="1"/>
  <c r="C10" i="13" s="1"/>
  <c r="G225" i="34"/>
  <c r="G10" i="13" s="1"/>
  <c r="E226" i="34"/>
  <c r="E11" i="13" s="1"/>
  <c r="D223" i="34"/>
  <c r="D8" i="13" s="1"/>
  <c r="B21" i="24"/>
  <c r="B8" i="13"/>
  <c r="I9" i="14"/>
  <c r="B34" i="24"/>
  <c r="B21" i="13"/>
  <c r="F224" i="34"/>
  <c r="F9" i="13" s="1"/>
  <c r="B35" i="24"/>
  <c r="B22" i="13"/>
  <c r="B29" i="24"/>
  <c r="B16" i="13"/>
  <c r="E21" i="14"/>
  <c r="F23" i="14"/>
  <c r="C20" i="14"/>
  <c r="D20" i="14"/>
  <c r="C215" i="34"/>
  <c r="C240" i="34" s="1"/>
  <c r="C25" i="13" s="1"/>
  <c r="B30" i="24"/>
  <c r="B17" i="13"/>
  <c r="B19" i="13"/>
  <c r="B32" i="24"/>
  <c r="B26" i="24"/>
  <c r="B13" i="13"/>
  <c r="B20" i="13"/>
  <c r="B33" i="24"/>
  <c r="H8" i="14"/>
  <c r="F7" i="14"/>
  <c r="G197" i="34"/>
  <c r="I200" i="34"/>
  <c r="E204" i="34"/>
  <c r="E229" i="34" s="1"/>
  <c r="E14" i="13" s="1"/>
  <c r="E196" i="34"/>
  <c r="E221" i="34" s="1"/>
  <c r="E6" i="13" s="1"/>
  <c r="E22" i="14"/>
  <c r="G16" i="14"/>
  <c r="H16" i="14"/>
  <c r="H213" i="34"/>
  <c r="I203" i="34"/>
  <c r="F208" i="34"/>
  <c r="D202" i="34"/>
  <c r="C214" i="34"/>
  <c r="C239" i="34" s="1"/>
  <c r="C24" i="13" s="1"/>
  <c r="E214" i="34"/>
  <c r="F226" i="34"/>
  <c r="F11" i="13" s="1"/>
  <c r="B36" i="24"/>
  <c r="B23" i="13"/>
  <c r="E224" i="34"/>
  <c r="E9" i="13" s="1"/>
  <c r="B25" i="24"/>
  <c r="B12" i="13"/>
  <c r="B37" i="24"/>
  <c r="B24" i="13"/>
  <c r="E223" i="34"/>
  <c r="E8" i="13" s="1"/>
  <c r="D229" i="34"/>
  <c r="D14" i="13" s="1"/>
  <c r="C196" i="34"/>
  <c r="D221" i="34" s="1"/>
  <c r="D6" i="13" s="1"/>
  <c r="H9" i="14"/>
  <c r="H199" i="34"/>
  <c r="H224" i="34" s="1"/>
  <c r="H9" i="13" s="1"/>
  <c r="I213" i="34"/>
  <c r="C208" i="34"/>
  <c r="C233" i="34" s="1"/>
  <c r="C18" i="13" s="1"/>
  <c r="C212" i="34"/>
  <c r="C237" i="34" s="1"/>
  <c r="C22" i="13" s="1"/>
  <c r="H206" i="34"/>
  <c r="C209" i="34"/>
  <c r="C234" i="34" s="1"/>
  <c r="C19" i="13" s="1"/>
  <c r="F212" i="34"/>
  <c r="G207" i="34"/>
  <c r="G211" i="34"/>
  <c r="G215" i="34"/>
  <c r="F197" i="34"/>
  <c r="H202" i="34"/>
  <c r="H227" i="34" s="1"/>
  <c r="H12" i="13" s="1"/>
  <c r="F205" i="34"/>
  <c r="H207" i="34"/>
  <c r="C210" i="34"/>
  <c r="C235" i="34" s="1"/>
  <c r="C20" i="13" s="1"/>
  <c r="E212" i="34"/>
  <c r="G214" i="34"/>
  <c r="C205" i="34"/>
  <c r="H214" i="34"/>
  <c r="E205" i="34"/>
  <c r="I209" i="34"/>
  <c r="F214" i="34"/>
  <c r="E206" i="34"/>
  <c r="E202" i="34"/>
  <c r="D206" i="34"/>
  <c r="I211" i="34"/>
  <c r="F209" i="34"/>
  <c r="G208" i="34"/>
  <c r="G212" i="34"/>
  <c r="G198" i="34"/>
  <c r="G223" i="34" s="1"/>
  <c r="G8" i="13" s="1"/>
  <c r="E207" i="34"/>
  <c r="G209" i="34"/>
  <c r="D214" i="34"/>
  <c r="D208" i="34"/>
  <c r="D212" i="34"/>
  <c r="H200" i="34"/>
  <c r="H225" i="34" s="1"/>
  <c r="H10" i="13" s="1"/>
  <c r="C206" i="34"/>
  <c r="C231" i="34" s="1"/>
  <c r="C16" i="13" s="1"/>
  <c r="E208" i="34"/>
  <c r="G210" i="34"/>
  <c r="I212" i="34"/>
  <c r="D215" i="34"/>
  <c r="E211" i="34"/>
  <c r="I215" i="34"/>
  <c r="I205" i="34"/>
  <c r="F210" i="34"/>
  <c r="I206" i="34"/>
  <c r="F207" i="34"/>
  <c r="F232" i="34" s="1"/>
  <c r="F17" i="13" s="1"/>
  <c r="F211" i="34"/>
  <c r="H13" i="14"/>
  <c r="H203" i="34"/>
  <c r="H228" i="34" s="1"/>
  <c r="H13" i="13" s="1"/>
  <c r="H11" i="14"/>
  <c r="H201" i="34"/>
  <c r="H226" i="34" s="1"/>
  <c r="H11" i="13" s="1"/>
  <c r="H7" i="14"/>
  <c r="H197" i="34"/>
  <c r="C211" i="34"/>
  <c r="C236" i="34" s="1"/>
  <c r="C21" i="13" s="1"/>
  <c r="H211" i="34"/>
  <c r="E209" i="34"/>
  <c r="D205" i="34"/>
  <c r="D230" i="34" s="1"/>
  <c r="D15" i="13" s="1"/>
  <c r="D209" i="34"/>
  <c r="D213" i="34"/>
  <c r="G205" i="34"/>
  <c r="I207" i="34"/>
  <c r="D210" i="34"/>
  <c r="D235" i="34" s="1"/>
  <c r="D20" i="13" s="1"/>
  <c r="E215" i="34"/>
  <c r="H208" i="34"/>
  <c r="H212" i="34"/>
  <c r="H198" i="34"/>
  <c r="I223" i="34" s="1"/>
  <c r="I8" i="13" s="1"/>
  <c r="H210" i="34"/>
  <c r="G206" i="34"/>
  <c r="I208" i="34"/>
  <c r="D211" i="34"/>
  <c r="D236" i="34" s="1"/>
  <c r="D21" i="13" s="1"/>
  <c r="F213" i="34"/>
  <c r="H215" i="34"/>
  <c r="C213" i="34"/>
  <c r="C238" i="34" s="1"/>
  <c r="C23" i="13" s="1"/>
  <c r="F206" i="34"/>
  <c r="E213" i="34"/>
  <c r="E210" i="34"/>
  <c r="I210" i="34"/>
  <c r="F215" i="34"/>
  <c r="F13" i="14"/>
  <c r="G14" i="14"/>
  <c r="G9" i="14"/>
  <c r="E13" i="14"/>
  <c r="D13" i="14"/>
  <c r="D11" i="14"/>
  <c r="D9" i="14"/>
  <c r="D7" i="14"/>
  <c r="F12" i="14"/>
  <c r="F8" i="14"/>
  <c r="C14" i="14"/>
  <c r="G11" i="14"/>
  <c r="I10" i="14"/>
  <c r="E14" i="14"/>
  <c r="E6" i="14"/>
  <c r="E11" i="14"/>
  <c r="E8" i="14"/>
  <c r="E4" i="15"/>
  <c r="C8" i="14"/>
  <c r="D4" i="15"/>
  <c r="F9" i="14"/>
  <c r="G12" i="14"/>
  <c r="I7" i="14"/>
  <c r="H14" i="14"/>
  <c r="H6" i="14"/>
  <c r="F11" i="14"/>
  <c r="G13" i="14"/>
  <c r="E9" i="14"/>
  <c r="I11" i="14"/>
  <c r="I8" i="14"/>
  <c r="H4" i="15"/>
  <c r="G6" i="14"/>
  <c r="I12" i="14"/>
  <c r="D14" i="14"/>
  <c r="D12" i="14"/>
  <c r="D10" i="14"/>
  <c r="D8" i="14"/>
  <c r="D6" i="14"/>
  <c r="F10" i="14"/>
  <c r="G10" i="14"/>
  <c r="G7" i="14"/>
  <c r="I14" i="14"/>
  <c r="I6" i="14"/>
  <c r="E10" i="14"/>
  <c r="C12" i="14"/>
  <c r="E114" i="34"/>
  <c r="E12" i="9" s="1"/>
  <c r="I13" i="10"/>
  <c r="E11" i="10"/>
  <c r="D132" i="34"/>
  <c r="E132" i="34" s="1"/>
  <c r="F132" i="34" s="1"/>
  <c r="G132" i="34" s="1"/>
  <c r="H132" i="34" s="1"/>
  <c r="I132" i="34" s="1"/>
  <c r="I4" i="7" s="1"/>
  <c r="C101" i="34"/>
  <c r="C100" i="34"/>
  <c r="C96" i="34"/>
  <c r="C97" i="34"/>
  <c r="C103" i="34"/>
  <c r="C95" i="34"/>
  <c r="C102" i="34"/>
  <c r="C78" i="34"/>
  <c r="I5" i="5"/>
  <c r="I15" i="5" s="1"/>
  <c r="I91" i="34"/>
  <c r="E5" i="5"/>
  <c r="E15" i="5" s="1"/>
  <c r="E91" i="34"/>
  <c r="H5" i="5"/>
  <c r="H15" i="5" s="1"/>
  <c r="H91" i="34"/>
  <c r="D5" i="5"/>
  <c r="D15" i="5" s="1"/>
  <c r="D91" i="34"/>
  <c r="G5" i="5"/>
  <c r="G15" i="5" s="1"/>
  <c r="G91" i="34"/>
  <c r="F5" i="5"/>
  <c r="F15" i="5" s="1"/>
  <c r="F91" i="34"/>
  <c r="C81" i="34"/>
  <c r="E12" i="11"/>
  <c r="I13" i="11"/>
  <c r="E13" i="11"/>
  <c r="E11" i="11"/>
  <c r="I7" i="11"/>
  <c r="E7" i="11"/>
  <c r="E5" i="11"/>
  <c r="G78" i="34"/>
  <c r="F78" i="34"/>
  <c r="I78" i="34"/>
  <c r="E78" i="34"/>
  <c r="H78" i="34"/>
  <c r="D78" i="34"/>
  <c r="D41" i="34"/>
  <c r="E41" i="34" s="1"/>
  <c r="F41" i="34" s="1"/>
  <c r="I13" i="34"/>
  <c r="C55" i="34"/>
  <c r="I55" i="34"/>
  <c r="I94" i="34" s="1"/>
  <c r="H7" i="1"/>
  <c r="C60" i="34"/>
  <c r="C99" i="34" s="1"/>
  <c r="F64" i="34"/>
  <c r="F103" i="34" s="1"/>
  <c r="H63" i="34"/>
  <c r="H102" i="34" s="1"/>
  <c r="D63" i="34"/>
  <c r="D102" i="34" s="1"/>
  <c r="H61" i="34"/>
  <c r="H100" i="34" s="1"/>
  <c r="D61" i="34"/>
  <c r="D100" i="34" s="1"/>
  <c r="F60" i="34"/>
  <c r="F99" i="34" s="1"/>
  <c r="H57" i="34"/>
  <c r="H96" i="34" s="1"/>
  <c r="F56" i="34"/>
  <c r="F95" i="34" s="1"/>
  <c r="D55" i="34"/>
  <c r="C59" i="34"/>
  <c r="E64" i="34"/>
  <c r="E103" i="34" s="1"/>
  <c r="I62" i="34"/>
  <c r="I101" i="34" s="1"/>
  <c r="G61" i="34"/>
  <c r="G100" i="34" s="1"/>
  <c r="E60" i="34"/>
  <c r="E99" i="34" s="1"/>
  <c r="I58" i="34"/>
  <c r="I97" i="34" s="1"/>
  <c r="E56" i="34"/>
  <c r="E95" i="34" s="1"/>
  <c r="C23" i="34"/>
  <c r="C12" i="3" s="1"/>
  <c r="C19" i="34"/>
  <c r="C32" i="34" s="1"/>
  <c r="C8" i="6" s="1"/>
  <c r="H25" i="34"/>
  <c r="H14" i="3" s="1"/>
  <c r="D25" i="34"/>
  <c r="D14" i="3" s="1"/>
  <c r="F24" i="34"/>
  <c r="F13" i="3" s="1"/>
  <c r="H23" i="34"/>
  <c r="H12" i="3" s="1"/>
  <c r="D23" i="34"/>
  <c r="D12" i="3" s="1"/>
  <c r="F22" i="34"/>
  <c r="F11" i="3" s="1"/>
  <c r="H21" i="34"/>
  <c r="H10" i="3" s="1"/>
  <c r="D21" i="34"/>
  <c r="D10" i="3" s="1"/>
  <c r="F20" i="34"/>
  <c r="F9" i="3" s="1"/>
  <c r="H19" i="34"/>
  <c r="H8" i="3" s="1"/>
  <c r="D19" i="34"/>
  <c r="D8" i="3" s="1"/>
  <c r="F18" i="34"/>
  <c r="F7" i="3" s="1"/>
  <c r="H17" i="34"/>
  <c r="H6" i="3" s="1"/>
  <c r="D17" i="34"/>
  <c r="D6" i="3" s="1"/>
  <c r="F16" i="34"/>
  <c r="F5" i="3" s="1"/>
  <c r="C13" i="1"/>
  <c r="I14" i="1"/>
  <c r="G13" i="1"/>
  <c r="E12" i="1"/>
  <c r="I10" i="1"/>
  <c r="G9" i="1"/>
  <c r="C25" i="34"/>
  <c r="C14" i="3" s="1"/>
  <c r="D22" i="34"/>
  <c r="D11" i="3" s="1"/>
  <c r="D16" i="34"/>
  <c r="D5" i="3" s="1"/>
  <c r="F34" i="34"/>
  <c r="F10" i="6" s="1"/>
  <c r="C22" i="34"/>
  <c r="C11" i="3" s="1"/>
  <c r="C18" i="34"/>
  <c r="C7" i="3" s="1"/>
  <c r="G25" i="34"/>
  <c r="G14" i="3" s="1"/>
  <c r="I24" i="34"/>
  <c r="I13" i="3" s="1"/>
  <c r="E24" i="34"/>
  <c r="E13" i="3" s="1"/>
  <c r="G23" i="34"/>
  <c r="G12" i="3" s="1"/>
  <c r="I22" i="34"/>
  <c r="I11" i="3" s="1"/>
  <c r="E22" i="34"/>
  <c r="E11" i="3" s="1"/>
  <c r="G21" i="34"/>
  <c r="G10" i="3" s="1"/>
  <c r="I20" i="34"/>
  <c r="I9" i="3" s="1"/>
  <c r="E20" i="34"/>
  <c r="E9" i="3" s="1"/>
  <c r="G19" i="34"/>
  <c r="G8" i="3" s="1"/>
  <c r="I18" i="34"/>
  <c r="I7" i="3" s="1"/>
  <c r="E18" i="34"/>
  <c r="E7" i="3" s="1"/>
  <c r="G17" i="34"/>
  <c r="G6" i="3" s="1"/>
  <c r="I16" i="34"/>
  <c r="I29" i="34" s="1"/>
  <c r="E16" i="34"/>
  <c r="E5" i="3" s="1"/>
  <c r="C10" i="1"/>
  <c r="D13" i="1"/>
  <c r="F10" i="1"/>
  <c r="G7" i="1"/>
  <c r="D18" i="34"/>
  <c r="D7" i="3" s="1"/>
  <c r="H37" i="34"/>
  <c r="H13" i="6" s="1"/>
  <c r="D20" i="34"/>
  <c r="D9" i="3" s="1"/>
  <c r="H31" i="34"/>
  <c r="H7" i="6" s="1"/>
  <c r="F8" i="1"/>
  <c r="D7" i="1"/>
  <c r="H5" i="1"/>
  <c r="C17" i="34"/>
  <c r="C6" i="3" s="1"/>
  <c r="F23" i="34"/>
  <c r="F12" i="3" s="1"/>
  <c r="H20" i="34"/>
  <c r="H9" i="3" s="1"/>
  <c r="F17" i="34"/>
  <c r="F6" i="3" s="1"/>
  <c r="C34" i="34"/>
  <c r="C10" i="6" s="1"/>
  <c r="D37" i="34"/>
  <c r="D13" i="6" s="1"/>
  <c r="C24" i="34"/>
  <c r="C13" i="3" s="1"/>
  <c r="C20" i="34"/>
  <c r="C9" i="3" s="1"/>
  <c r="I25" i="34"/>
  <c r="I14" i="3" s="1"/>
  <c r="E25" i="34"/>
  <c r="E14" i="3" s="1"/>
  <c r="G24" i="34"/>
  <c r="G13" i="3" s="1"/>
  <c r="I23" i="34"/>
  <c r="I12" i="3" s="1"/>
  <c r="E23" i="34"/>
  <c r="E12" i="3" s="1"/>
  <c r="G22" i="34"/>
  <c r="G11" i="3" s="1"/>
  <c r="I21" i="34"/>
  <c r="I10" i="3" s="1"/>
  <c r="E21" i="34"/>
  <c r="E10" i="3" s="1"/>
  <c r="G20" i="34"/>
  <c r="G9" i="3" s="1"/>
  <c r="I19" i="34"/>
  <c r="I8" i="3" s="1"/>
  <c r="E19" i="34"/>
  <c r="E8" i="3" s="1"/>
  <c r="G18" i="34"/>
  <c r="G7" i="3" s="1"/>
  <c r="I17" i="34"/>
  <c r="I6" i="3" s="1"/>
  <c r="E17" i="34"/>
  <c r="E6" i="3" s="1"/>
  <c r="G16" i="34"/>
  <c r="G5" i="3" s="1"/>
  <c r="C14" i="1"/>
  <c r="C6" i="1"/>
  <c r="H13" i="1"/>
  <c r="F12" i="1"/>
  <c r="H9" i="1"/>
  <c r="E8" i="1"/>
  <c r="I6" i="1"/>
  <c r="G5" i="1"/>
  <c r="F25" i="34"/>
  <c r="F14" i="3" s="1"/>
  <c r="H22" i="34"/>
  <c r="H11" i="3" s="1"/>
  <c r="F19" i="34"/>
  <c r="F8" i="3" s="1"/>
  <c r="H16" i="34"/>
  <c r="H5" i="3" s="1"/>
  <c r="C29" i="34"/>
  <c r="C5" i="6" s="1"/>
  <c r="E15" i="34"/>
  <c r="D4" i="3"/>
  <c r="D9" i="1"/>
  <c r="H13" i="34"/>
  <c r="C4" i="3"/>
  <c r="D13" i="34"/>
  <c r="F13" i="34"/>
  <c r="C12" i="1"/>
  <c r="C8" i="1"/>
  <c r="H14" i="1"/>
  <c r="D14" i="1"/>
  <c r="F13" i="1"/>
  <c r="H12" i="1"/>
  <c r="D12" i="1"/>
  <c r="F11" i="1"/>
  <c r="H10" i="1"/>
  <c r="D10" i="1"/>
  <c r="F9" i="1"/>
  <c r="H8" i="1"/>
  <c r="D8" i="1"/>
  <c r="F7" i="1"/>
  <c r="H6" i="1"/>
  <c r="D6" i="1"/>
  <c r="F5" i="1"/>
  <c r="E13" i="34"/>
  <c r="C13" i="34"/>
  <c r="G13" i="34"/>
  <c r="C5" i="1"/>
  <c r="C11" i="1"/>
  <c r="C7" i="1"/>
  <c r="G14" i="1"/>
  <c r="I13" i="1"/>
  <c r="E13" i="1"/>
  <c r="G12" i="1"/>
  <c r="I11" i="1"/>
  <c r="E11" i="1"/>
  <c r="G10" i="1"/>
  <c r="I9" i="1"/>
  <c r="E9" i="1"/>
  <c r="G8" i="1"/>
  <c r="I7" i="1"/>
  <c r="E7" i="1"/>
  <c r="G6" i="1"/>
  <c r="I5" i="1"/>
  <c r="E5" i="1"/>
  <c r="BN45" i="36" l="1"/>
  <c r="BM47" i="36"/>
  <c r="BN43" i="36"/>
  <c r="C224" i="34"/>
  <c r="C9" i="13" s="1"/>
  <c r="G230" i="34"/>
  <c r="G15" i="13" s="1"/>
  <c r="E233" i="34"/>
  <c r="E18" i="13" s="1"/>
  <c r="D20" i="46"/>
  <c r="C12" i="26"/>
  <c r="C20" i="26" s="1"/>
  <c r="I232" i="34"/>
  <c r="I17" i="13" s="1"/>
  <c r="F231" i="34"/>
  <c r="F16" i="13" s="1"/>
  <c r="E238" i="34"/>
  <c r="E23" i="13" s="1"/>
  <c r="H238" i="34"/>
  <c r="H23" i="13" s="1"/>
  <c r="C8" i="3"/>
  <c r="C15" i="3" s="1"/>
  <c r="N6" i="42"/>
  <c r="W6" i="42"/>
  <c r="O6" i="42"/>
  <c r="K6" i="42"/>
  <c r="V6" i="42"/>
  <c r="D6" i="42"/>
  <c r="L6" i="42"/>
  <c r="T6" i="42"/>
  <c r="F6" i="42"/>
  <c r="S6" i="42"/>
  <c r="Y6" i="42"/>
  <c r="I6" i="42"/>
  <c r="X6" i="42"/>
  <c r="P6" i="42"/>
  <c r="U6" i="42"/>
  <c r="E6" i="42"/>
  <c r="M6" i="42"/>
  <c r="C6" i="42"/>
  <c r="G6" i="42"/>
  <c r="J6" i="42"/>
  <c r="R6" i="42"/>
  <c r="H6" i="42"/>
  <c r="Q6" i="42"/>
  <c r="Z6" i="42"/>
  <c r="Z8" i="42" s="1"/>
  <c r="H5" i="24"/>
  <c r="H20" i="30" s="1"/>
  <c r="H50" i="30" s="1"/>
  <c r="I37" i="31"/>
  <c r="H146" i="34" s="1"/>
  <c r="G5" i="24"/>
  <c r="G20" i="30" s="1"/>
  <c r="G50" i="30" s="1"/>
  <c r="H37" i="31"/>
  <c r="G146" i="34" s="1"/>
  <c r="E5" i="24"/>
  <c r="E20" i="30" s="1"/>
  <c r="E50" i="30" s="1"/>
  <c r="F37" i="31"/>
  <c r="E146" i="34" s="1"/>
  <c r="I5" i="24"/>
  <c r="I20" i="30" s="1"/>
  <c r="I50" i="30" s="1"/>
  <c r="J37" i="31"/>
  <c r="I146" i="34" s="1"/>
  <c r="F5" i="24"/>
  <c r="F20" i="30" s="1"/>
  <c r="F50" i="30" s="1"/>
  <c r="G37" i="31"/>
  <c r="F146" i="34" s="1"/>
  <c r="C5" i="24"/>
  <c r="C20" i="30" s="1"/>
  <c r="C50" i="30" s="1"/>
  <c r="D37" i="31"/>
  <c r="C146" i="34" s="1"/>
  <c r="D5" i="24"/>
  <c r="D20" i="30" s="1"/>
  <c r="D50" i="30" s="1"/>
  <c r="E37" i="31"/>
  <c r="D146" i="34" s="1"/>
  <c r="D228" i="34"/>
  <c r="D13" i="13" s="1"/>
  <c r="D94" i="34"/>
  <c r="D104" i="34" s="1"/>
  <c r="D9" i="24" s="1"/>
  <c r="E20" i="27"/>
  <c r="H32" i="27"/>
  <c r="G29" i="27"/>
  <c r="F22" i="27"/>
  <c r="F21" i="27"/>
  <c r="G34" i="27"/>
  <c r="D32" i="27"/>
  <c r="C32" i="27"/>
  <c r="F32" i="27"/>
  <c r="E32" i="27"/>
  <c r="G32" i="27"/>
  <c r="G262" i="34"/>
  <c r="F270" i="34"/>
  <c r="F4" i="19" s="1"/>
  <c r="F4" i="16"/>
  <c r="A302" i="34"/>
  <c r="A298" i="34"/>
  <c r="G251" i="34"/>
  <c r="F4" i="2"/>
  <c r="F4" i="13"/>
  <c r="G219" i="34"/>
  <c r="F244" i="34"/>
  <c r="E4" i="12"/>
  <c r="D279" i="34"/>
  <c r="E275" i="34" s="1"/>
  <c r="E331" i="34" s="1"/>
  <c r="E41" i="24" s="1"/>
  <c r="G233" i="34"/>
  <c r="G18" i="13" s="1"/>
  <c r="D222" i="34"/>
  <c r="D7" i="13" s="1"/>
  <c r="F239" i="34"/>
  <c r="F24" i="13" s="1"/>
  <c r="D5" i="17"/>
  <c r="D10" i="35"/>
  <c r="E17" i="26" s="1"/>
  <c r="E336" i="34"/>
  <c r="E11" i="35"/>
  <c r="F18" i="26" s="1"/>
  <c r="E6" i="17"/>
  <c r="D335" i="34"/>
  <c r="E280" i="34"/>
  <c r="F276" i="34" s="1"/>
  <c r="H266" i="34"/>
  <c r="G4" i="18"/>
  <c r="I304" i="34"/>
  <c r="I303" i="34"/>
  <c r="F296" i="34"/>
  <c r="G292" i="34" s="1"/>
  <c r="H295" i="34"/>
  <c r="I291" i="34" s="1"/>
  <c r="G287" i="34"/>
  <c r="H283" i="34" s="1"/>
  <c r="G288" i="34"/>
  <c r="H284" i="34" s="1"/>
  <c r="I234" i="34"/>
  <c r="I19" i="13" s="1"/>
  <c r="F222" i="34"/>
  <c r="F7" i="13" s="1"/>
  <c r="D225" i="34"/>
  <c r="D10" i="13" s="1"/>
  <c r="I230" i="34"/>
  <c r="I15" i="13" s="1"/>
  <c r="H237" i="34"/>
  <c r="H22" i="13" s="1"/>
  <c r="I236" i="34"/>
  <c r="I21" i="13" s="1"/>
  <c r="E228" i="34"/>
  <c r="E13" i="13" s="1"/>
  <c r="E232" i="34"/>
  <c r="E17" i="13" s="1"/>
  <c r="I239" i="34"/>
  <c r="I24" i="13" s="1"/>
  <c r="F238" i="34"/>
  <c r="F23" i="13" s="1"/>
  <c r="E237" i="34"/>
  <c r="E22" i="13" s="1"/>
  <c r="H222" i="34"/>
  <c r="H7" i="13" s="1"/>
  <c r="E236" i="34"/>
  <c r="E21" i="13" s="1"/>
  <c r="D233" i="34"/>
  <c r="D18" i="13" s="1"/>
  <c r="G240" i="34"/>
  <c r="G25" i="13" s="1"/>
  <c r="I238" i="34"/>
  <c r="I23" i="13" s="1"/>
  <c r="D227" i="34"/>
  <c r="D12" i="13" s="1"/>
  <c r="G222" i="34"/>
  <c r="G7" i="13" s="1"/>
  <c r="E235" i="34"/>
  <c r="E20" i="13" s="1"/>
  <c r="I240" i="34"/>
  <c r="I25" i="13" s="1"/>
  <c r="G231" i="34"/>
  <c r="G16" i="13" s="1"/>
  <c r="F234" i="34"/>
  <c r="F19" i="13" s="1"/>
  <c r="G237" i="34"/>
  <c r="G22" i="13" s="1"/>
  <c r="F230" i="34"/>
  <c r="F15" i="13" s="1"/>
  <c r="I221" i="34"/>
  <c r="I6" i="13" s="1"/>
  <c r="H235" i="34"/>
  <c r="H20" i="13" s="1"/>
  <c r="G234" i="34"/>
  <c r="G19" i="13" s="1"/>
  <c r="I228" i="34"/>
  <c r="I13" i="13" s="1"/>
  <c r="F228" i="34"/>
  <c r="F13" i="13" s="1"/>
  <c r="C226" i="34"/>
  <c r="C11" i="13" s="1"/>
  <c r="I233" i="34"/>
  <c r="I18" i="13" s="1"/>
  <c r="D240" i="34"/>
  <c r="D25" i="13" s="1"/>
  <c r="E239" i="34"/>
  <c r="E24" i="13" s="1"/>
  <c r="G239" i="34"/>
  <c r="G24" i="13" s="1"/>
  <c r="G236" i="34"/>
  <c r="G21" i="13" s="1"/>
  <c r="H231" i="34"/>
  <c r="H16" i="13" s="1"/>
  <c r="I222" i="34"/>
  <c r="I7" i="13" s="1"/>
  <c r="I225" i="34"/>
  <c r="I10" i="13" s="1"/>
  <c r="H223" i="34"/>
  <c r="H8" i="13" s="1"/>
  <c r="I227" i="34"/>
  <c r="I12" i="13" s="1"/>
  <c r="F221" i="34"/>
  <c r="F6" i="13" s="1"/>
  <c r="G238" i="34"/>
  <c r="G23" i="13" s="1"/>
  <c r="E240" i="34"/>
  <c r="E25" i="13" s="1"/>
  <c r="D238" i="34"/>
  <c r="D23" i="13" s="1"/>
  <c r="I237" i="34"/>
  <c r="I22" i="13" s="1"/>
  <c r="E230" i="34"/>
  <c r="E15" i="13" s="1"/>
  <c r="G232" i="34"/>
  <c r="G17" i="13" s="1"/>
  <c r="H234" i="34"/>
  <c r="H19" i="13" s="1"/>
  <c r="G235" i="34"/>
  <c r="G20" i="13" s="1"/>
  <c r="E231" i="34"/>
  <c r="E16" i="13" s="1"/>
  <c r="H239" i="34"/>
  <c r="H24" i="13" s="1"/>
  <c r="F237" i="34"/>
  <c r="F22" i="13" s="1"/>
  <c r="C221" i="34"/>
  <c r="C6" i="13" s="1"/>
  <c r="F233" i="34"/>
  <c r="F18" i="13" s="1"/>
  <c r="H233" i="34"/>
  <c r="H18" i="13" s="1"/>
  <c r="F235" i="34"/>
  <c r="F20" i="13" s="1"/>
  <c r="D231" i="34"/>
  <c r="D16" i="13" s="1"/>
  <c r="E234" i="34"/>
  <c r="E19" i="13" s="1"/>
  <c r="D239" i="34"/>
  <c r="D24" i="13" s="1"/>
  <c r="I224" i="34"/>
  <c r="I9" i="13" s="1"/>
  <c r="H240" i="34"/>
  <c r="H25" i="13" s="1"/>
  <c r="F236" i="34"/>
  <c r="F21" i="13" s="1"/>
  <c r="F227" i="34"/>
  <c r="F12" i="13" s="1"/>
  <c r="E227" i="34"/>
  <c r="E12" i="13" s="1"/>
  <c r="F240" i="34"/>
  <c r="F25" i="13" s="1"/>
  <c r="G221" i="34"/>
  <c r="G6" i="13" s="1"/>
  <c r="I235" i="34"/>
  <c r="I20" i="13" s="1"/>
  <c r="H232" i="34"/>
  <c r="H17" i="13" s="1"/>
  <c r="F229" i="34"/>
  <c r="F14" i="13" s="1"/>
  <c r="D234" i="34"/>
  <c r="D19" i="13" s="1"/>
  <c r="D237" i="34"/>
  <c r="D22" i="13" s="1"/>
  <c r="H230" i="34"/>
  <c r="H15" i="13" s="1"/>
  <c r="H236" i="34"/>
  <c r="H21" i="13" s="1"/>
  <c r="I231" i="34"/>
  <c r="I16" i="13" s="1"/>
  <c r="C230" i="34"/>
  <c r="C15" i="13" s="1"/>
  <c r="I226" i="34"/>
  <c r="I11" i="13" s="1"/>
  <c r="E12" i="10"/>
  <c r="I115" i="34"/>
  <c r="I13" i="9" s="1"/>
  <c r="E109" i="34"/>
  <c r="E7" i="9" s="1"/>
  <c r="E13" i="10"/>
  <c r="E107" i="34"/>
  <c r="E5" i="9" s="1"/>
  <c r="E113" i="34"/>
  <c r="E11" i="9" s="1"/>
  <c r="I109" i="34"/>
  <c r="I7" i="9" s="1"/>
  <c r="G4" i="7"/>
  <c r="F4" i="7"/>
  <c r="D4" i="7"/>
  <c r="E4" i="7"/>
  <c r="H4" i="7"/>
  <c r="I11" i="10"/>
  <c r="F29" i="34"/>
  <c r="F5" i="6" s="1"/>
  <c r="G36" i="34"/>
  <c r="G12" i="6" s="1"/>
  <c r="F37" i="34"/>
  <c r="F13" i="6" s="1"/>
  <c r="E128" i="34"/>
  <c r="E13" i="8" s="1"/>
  <c r="E116" i="34"/>
  <c r="E14" i="9" s="1"/>
  <c r="E14" i="10"/>
  <c r="H111" i="34"/>
  <c r="H9" i="9" s="1"/>
  <c r="H9" i="10"/>
  <c r="F114" i="34"/>
  <c r="F12" i="9" s="1"/>
  <c r="F12" i="10"/>
  <c r="G8" i="10"/>
  <c r="G110" i="34"/>
  <c r="G8" i="9" s="1"/>
  <c r="C113" i="34"/>
  <c r="C11" i="9" s="1"/>
  <c r="C11" i="10"/>
  <c r="D108" i="34"/>
  <c r="D6" i="9" s="1"/>
  <c r="D6" i="10"/>
  <c r="E112" i="34"/>
  <c r="E10" i="9" s="1"/>
  <c r="E10" i="10"/>
  <c r="C9" i="11"/>
  <c r="C98" i="34"/>
  <c r="F10" i="11"/>
  <c r="F104" i="34"/>
  <c r="F9" i="24" s="1"/>
  <c r="H13" i="11"/>
  <c r="I5" i="11"/>
  <c r="G10" i="24"/>
  <c r="H12" i="26"/>
  <c r="H10" i="24"/>
  <c r="I12" i="26"/>
  <c r="J12" i="26"/>
  <c r="I10" i="24"/>
  <c r="G6" i="10"/>
  <c r="G108" i="34"/>
  <c r="G6" i="9" s="1"/>
  <c r="G112" i="34"/>
  <c r="G10" i="9" s="1"/>
  <c r="G10" i="10"/>
  <c r="C115" i="34"/>
  <c r="C13" i="9" s="1"/>
  <c r="C13" i="10"/>
  <c r="E111" i="34"/>
  <c r="E9" i="9" s="1"/>
  <c r="E9" i="10"/>
  <c r="H116" i="34"/>
  <c r="H14" i="9" s="1"/>
  <c r="H14" i="10"/>
  <c r="C116" i="34"/>
  <c r="C14" i="9" s="1"/>
  <c r="C14" i="10"/>
  <c r="H114" i="34"/>
  <c r="H12" i="9" s="1"/>
  <c r="H12" i="10"/>
  <c r="F111" i="34"/>
  <c r="F9" i="9" s="1"/>
  <c r="F9" i="10"/>
  <c r="I116" i="34"/>
  <c r="I14" i="9" s="1"/>
  <c r="I14" i="10"/>
  <c r="D116" i="34"/>
  <c r="D14" i="9" s="1"/>
  <c r="D14" i="10"/>
  <c r="I110" i="34"/>
  <c r="I8" i="9" s="1"/>
  <c r="I8" i="10"/>
  <c r="D115" i="34"/>
  <c r="D13" i="9" s="1"/>
  <c r="D13" i="10"/>
  <c r="H5" i="10"/>
  <c r="H107" i="34"/>
  <c r="H5" i="9" s="1"/>
  <c r="F8" i="10"/>
  <c r="F110" i="34"/>
  <c r="F8" i="9" s="1"/>
  <c r="C108" i="34"/>
  <c r="C6" i="9" s="1"/>
  <c r="C6" i="10"/>
  <c r="F115" i="34"/>
  <c r="F13" i="9" s="1"/>
  <c r="F13" i="10"/>
  <c r="G111" i="34"/>
  <c r="G9" i="9" s="1"/>
  <c r="G9" i="10"/>
  <c r="G113" i="34"/>
  <c r="G11" i="9" s="1"/>
  <c r="G11" i="10"/>
  <c r="D113" i="34"/>
  <c r="D11" i="9" s="1"/>
  <c r="D11" i="10"/>
  <c r="F116" i="34"/>
  <c r="F14" i="9" s="1"/>
  <c r="F14" i="10"/>
  <c r="C5" i="11"/>
  <c r="C94" i="34"/>
  <c r="F109" i="34"/>
  <c r="F7" i="9" s="1"/>
  <c r="F7" i="10"/>
  <c r="F113" i="34"/>
  <c r="F11" i="9" s="1"/>
  <c r="F11" i="10"/>
  <c r="H108" i="34"/>
  <c r="H6" i="9" s="1"/>
  <c r="H6" i="10"/>
  <c r="I9" i="10"/>
  <c r="I111" i="34"/>
  <c r="I9" i="9" s="1"/>
  <c r="D110" i="34"/>
  <c r="D8" i="9" s="1"/>
  <c r="D8" i="10"/>
  <c r="G107" i="34"/>
  <c r="G5" i="9" s="1"/>
  <c r="G104" i="34"/>
  <c r="G9" i="24" s="1"/>
  <c r="G5" i="10"/>
  <c r="H110" i="34"/>
  <c r="H8" i="9" s="1"/>
  <c r="H8" i="10"/>
  <c r="D112" i="34"/>
  <c r="D10" i="9" s="1"/>
  <c r="D10" i="10"/>
  <c r="F107" i="34"/>
  <c r="F5" i="9" s="1"/>
  <c r="F5" i="10"/>
  <c r="I112" i="34"/>
  <c r="I10" i="9" s="1"/>
  <c r="I10" i="10"/>
  <c r="D111" i="34"/>
  <c r="D9" i="9" s="1"/>
  <c r="D9" i="10"/>
  <c r="C114" i="34"/>
  <c r="C12" i="9" s="1"/>
  <c r="C12" i="10"/>
  <c r="E127" i="34"/>
  <c r="E12" i="8" s="1"/>
  <c r="H7" i="11"/>
  <c r="D7" i="10"/>
  <c r="D109" i="34"/>
  <c r="D7" i="9" s="1"/>
  <c r="E108" i="34"/>
  <c r="E6" i="9" s="1"/>
  <c r="E6" i="10"/>
  <c r="I114" i="34"/>
  <c r="I12" i="9" s="1"/>
  <c r="I12" i="10"/>
  <c r="F6" i="10"/>
  <c r="F108" i="34"/>
  <c r="F6" i="9" s="1"/>
  <c r="H11" i="11"/>
  <c r="C10" i="10"/>
  <c r="C112" i="34"/>
  <c r="C10" i="9" s="1"/>
  <c r="G12" i="26"/>
  <c r="F10" i="24"/>
  <c r="D10" i="24"/>
  <c r="E12" i="26"/>
  <c r="F12" i="26"/>
  <c r="E10" i="24"/>
  <c r="E110" i="34"/>
  <c r="E8" i="9" s="1"/>
  <c r="E8" i="10"/>
  <c r="G116" i="34"/>
  <c r="G14" i="9" s="1"/>
  <c r="G14" i="10"/>
  <c r="G109" i="34"/>
  <c r="G7" i="9" s="1"/>
  <c r="G7" i="10"/>
  <c r="H112" i="34"/>
  <c r="H10" i="9" s="1"/>
  <c r="H10" i="10"/>
  <c r="D114" i="34"/>
  <c r="D12" i="9" s="1"/>
  <c r="D12" i="10"/>
  <c r="I126" i="34"/>
  <c r="C110" i="34"/>
  <c r="C8" i="9" s="1"/>
  <c r="C8" i="10"/>
  <c r="I108" i="34"/>
  <c r="I6" i="9" s="1"/>
  <c r="I6" i="10"/>
  <c r="G12" i="10"/>
  <c r="G114" i="34"/>
  <c r="G12" i="9" s="1"/>
  <c r="C7" i="10"/>
  <c r="C109" i="34"/>
  <c r="C7" i="9" s="1"/>
  <c r="G115" i="34"/>
  <c r="G13" i="9" s="1"/>
  <c r="G13" i="10"/>
  <c r="E104" i="34"/>
  <c r="E9" i="24" s="1"/>
  <c r="C31" i="34"/>
  <c r="C7" i="6" s="1"/>
  <c r="E4" i="4"/>
  <c r="E31" i="34"/>
  <c r="E7" i="6" s="1"/>
  <c r="D4" i="4"/>
  <c r="E10" i="11"/>
  <c r="G65" i="34"/>
  <c r="G11" i="11"/>
  <c r="G15" i="11" s="1"/>
  <c r="D65" i="34"/>
  <c r="D5" i="11"/>
  <c r="D11" i="11"/>
  <c r="F14" i="11"/>
  <c r="E6" i="11"/>
  <c r="I12" i="11"/>
  <c r="F6" i="11"/>
  <c r="C10" i="11"/>
  <c r="I30" i="34"/>
  <c r="I6" i="6" s="1"/>
  <c r="I8" i="11"/>
  <c r="E14" i="11"/>
  <c r="D13" i="11"/>
  <c r="C91" i="34"/>
  <c r="C5" i="5"/>
  <c r="C15" i="5" s="1"/>
  <c r="C65" i="34"/>
  <c r="H15" i="3"/>
  <c r="E29" i="34"/>
  <c r="G34" i="34"/>
  <c r="G10" i="6" s="1"/>
  <c r="E37" i="34"/>
  <c r="E13" i="6" s="1"/>
  <c r="D30" i="34"/>
  <c r="D6" i="6" s="1"/>
  <c r="C33" i="34"/>
  <c r="C9" i="6" s="1"/>
  <c r="H65" i="34"/>
  <c r="D15" i="3"/>
  <c r="E34" i="34"/>
  <c r="E10" i="6" s="1"/>
  <c r="I38" i="34"/>
  <c r="I14" i="6" s="1"/>
  <c r="C37" i="34"/>
  <c r="C13" i="6" s="1"/>
  <c r="E26" i="34"/>
  <c r="E3" i="35" s="1"/>
  <c r="E5" i="25" s="1"/>
  <c r="D34" i="34"/>
  <c r="D10" i="6" s="1"/>
  <c r="F31" i="34"/>
  <c r="F7" i="6" s="1"/>
  <c r="G38" i="34"/>
  <c r="G14" i="6" s="1"/>
  <c r="G30" i="34"/>
  <c r="G6" i="6" s="1"/>
  <c r="D38" i="34"/>
  <c r="D14" i="6" s="1"/>
  <c r="G15" i="1"/>
  <c r="D26" i="34"/>
  <c r="D3" i="35" s="1"/>
  <c r="D5" i="25" s="1"/>
  <c r="G15" i="3"/>
  <c r="C26" i="34"/>
  <c r="I32" i="34"/>
  <c r="I8" i="6" s="1"/>
  <c r="D33" i="34"/>
  <c r="D9" i="6" s="1"/>
  <c r="H35" i="34"/>
  <c r="H11" i="6" s="1"/>
  <c r="I65" i="34"/>
  <c r="F26" i="34"/>
  <c r="F3" i="35" s="1"/>
  <c r="F5" i="25" s="1"/>
  <c r="I26" i="34"/>
  <c r="I3" i="35" s="1"/>
  <c r="I5" i="25" s="1"/>
  <c r="G32" i="34"/>
  <c r="G8" i="6" s="1"/>
  <c r="F33" i="34"/>
  <c r="F9" i="6" s="1"/>
  <c r="F65" i="34"/>
  <c r="E65" i="34"/>
  <c r="H26" i="34"/>
  <c r="H3" i="35" s="1"/>
  <c r="H5" i="25" s="1"/>
  <c r="I5" i="3"/>
  <c r="I15" i="3" s="1"/>
  <c r="E35" i="34"/>
  <c r="E11" i="6" s="1"/>
  <c r="E32" i="34"/>
  <c r="E8" i="6" s="1"/>
  <c r="E38" i="34"/>
  <c r="F35" i="34"/>
  <c r="F11" i="6" s="1"/>
  <c r="D35" i="34"/>
  <c r="D11" i="6" s="1"/>
  <c r="I5" i="6"/>
  <c r="F38" i="34"/>
  <c r="F14" i="6" s="1"/>
  <c r="G29" i="34"/>
  <c r="G33" i="34"/>
  <c r="G26" i="34"/>
  <c r="G3" i="35" s="1"/>
  <c r="G5" i="25" s="1"/>
  <c r="E15" i="3"/>
  <c r="I36" i="34"/>
  <c r="I12" i="6" s="1"/>
  <c r="C47" i="34"/>
  <c r="C10" i="4" s="1"/>
  <c r="E33" i="34"/>
  <c r="E9" i="6" s="1"/>
  <c r="I31" i="34"/>
  <c r="I35" i="34"/>
  <c r="I11" i="6" s="1"/>
  <c r="D31" i="34"/>
  <c r="D7" i="6" s="1"/>
  <c r="C45" i="34"/>
  <c r="C8" i="4" s="1"/>
  <c r="C36" i="34"/>
  <c r="F30" i="34"/>
  <c r="G41" i="34"/>
  <c r="F4" i="4"/>
  <c r="G31" i="34"/>
  <c r="H44" i="34" s="1"/>
  <c r="H7" i="4" s="1"/>
  <c r="G37" i="34"/>
  <c r="G13" i="6" s="1"/>
  <c r="F32" i="34"/>
  <c r="F8" i="6" s="1"/>
  <c r="C30" i="34"/>
  <c r="C6" i="6" s="1"/>
  <c r="E15" i="1"/>
  <c r="H15" i="1"/>
  <c r="D15" i="1"/>
  <c r="F15" i="3"/>
  <c r="C42" i="34"/>
  <c r="E30" i="34"/>
  <c r="I34" i="34"/>
  <c r="I10" i="6" s="1"/>
  <c r="E36" i="34"/>
  <c r="E12" i="6" s="1"/>
  <c r="H29" i="34"/>
  <c r="H33" i="34"/>
  <c r="H9" i="6" s="1"/>
  <c r="G35" i="34"/>
  <c r="G11" i="6" s="1"/>
  <c r="C35" i="34"/>
  <c r="I33" i="34"/>
  <c r="I37" i="34"/>
  <c r="C44" i="34"/>
  <c r="C7" i="4" s="1"/>
  <c r="C38" i="34"/>
  <c r="C14" i="6" s="1"/>
  <c r="H30" i="34"/>
  <c r="D32" i="34"/>
  <c r="H32" i="34"/>
  <c r="H8" i="6" s="1"/>
  <c r="H34" i="34"/>
  <c r="D36" i="34"/>
  <c r="H36" i="34"/>
  <c r="H38" i="34"/>
  <c r="F36" i="34"/>
  <c r="F12" i="6" s="1"/>
  <c r="D29" i="34"/>
  <c r="I15" i="1"/>
  <c r="C15" i="1"/>
  <c r="F15" i="1"/>
  <c r="F15" i="34"/>
  <c r="E4" i="3"/>
  <c r="BN44" i="36" l="1"/>
  <c r="BN48" i="36" s="1"/>
  <c r="F14" i="27"/>
  <c r="E8" i="42"/>
  <c r="F10" i="42" s="1"/>
  <c r="T8" i="42"/>
  <c r="U10" i="42" s="1"/>
  <c r="Q8" i="42"/>
  <c r="R10" i="42"/>
  <c r="U8" i="42"/>
  <c r="V10" i="42" s="1"/>
  <c r="L8" i="42"/>
  <c r="M10" i="42" s="1"/>
  <c r="H8" i="42"/>
  <c r="I10" i="42" s="1"/>
  <c r="P8" i="42"/>
  <c r="Q10" i="42"/>
  <c r="D8" i="42"/>
  <c r="E10" i="42" s="1"/>
  <c r="R8" i="42"/>
  <c r="S10" i="42" s="1"/>
  <c r="X8" i="42"/>
  <c r="Y10" i="42" s="1"/>
  <c r="V8" i="42"/>
  <c r="W10" i="42" s="1"/>
  <c r="J8" i="42"/>
  <c r="K10" i="42" s="1"/>
  <c r="I8" i="42"/>
  <c r="J10" i="42" s="1"/>
  <c r="K8" i="42"/>
  <c r="L10" i="42"/>
  <c r="G8" i="42"/>
  <c r="H10" i="42" s="1"/>
  <c r="Y8" i="42"/>
  <c r="Z10" i="42" s="1"/>
  <c r="O8" i="42"/>
  <c r="P10" i="42" s="1"/>
  <c r="C8" i="42"/>
  <c r="D10" i="42" s="1"/>
  <c r="S8" i="42"/>
  <c r="T10" i="42" s="1"/>
  <c r="W8" i="42"/>
  <c r="X10" i="42" s="1"/>
  <c r="M8" i="42"/>
  <c r="N10" i="42" s="1"/>
  <c r="F8" i="42"/>
  <c r="G10" i="42" s="1"/>
  <c r="N8" i="42"/>
  <c r="O10" i="42" s="1"/>
  <c r="D5" i="10"/>
  <c r="D15" i="10" s="1"/>
  <c r="C18" i="24"/>
  <c r="C170" i="34"/>
  <c r="C5" i="15"/>
  <c r="C26" i="15" s="1"/>
  <c r="C167" i="34"/>
  <c r="I5" i="15"/>
  <c r="I26" i="15" s="1"/>
  <c r="I170" i="34"/>
  <c r="I18" i="24"/>
  <c r="I167" i="34"/>
  <c r="G167" i="34"/>
  <c r="G5" i="15"/>
  <c r="G26" i="15" s="1"/>
  <c r="G170" i="34"/>
  <c r="G18" i="24"/>
  <c r="D5" i="15"/>
  <c r="D26" i="15" s="1"/>
  <c r="D170" i="34"/>
  <c r="D18" i="24"/>
  <c r="D167" i="34"/>
  <c r="F167" i="34"/>
  <c r="F5" i="15"/>
  <c r="F26" i="15" s="1"/>
  <c r="F18" i="24"/>
  <c r="F170" i="34"/>
  <c r="E5" i="15"/>
  <c r="E26" i="15" s="1"/>
  <c r="E167" i="34"/>
  <c r="E170" i="34"/>
  <c r="E18" i="24"/>
  <c r="H5" i="15"/>
  <c r="H26" i="15" s="1"/>
  <c r="H18" i="24"/>
  <c r="H167" i="34"/>
  <c r="H170" i="34"/>
  <c r="G14" i="27"/>
  <c r="D107" i="34"/>
  <c r="D5" i="9" s="1"/>
  <c r="D15" i="9" s="1"/>
  <c r="E14" i="27"/>
  <c r="I14" i="27"/>
  <c r="I34" i="27"/>
  <c r="H34" i="27"/>
  <c r="F20" i="27"/>
  <c r="H14" i="27"/>
  <c r="G21" i="27"/>
  <c r="I29" i="27"/>
  <c r="H29" i="27"/>
  <c r="G22" i="27"/>
  <c r="G244" i="34"/>
  <c r="F4" i="12"/>
  <c r="H251" i="34"/>
  <c r="G4" i="2"/>
  <c r="G4" i="13"/>
  <c r="H219" i="34"/>
  <c r="H262" i="34"/>
  <c r="A306" i="34"/>
  <c r="G270" i="34"/>
  <c r="G4" i="19" s="1"/>
  <c r="G4" i="16"/>
  <c r="A310" i="34"/>
  <c r="E335" i="34"/>
  <c r="E10" i="35"/>
  <c r="F17" i="26" s="1"/>
  <c r="E5" i="17"/>
  <c r="I266" i="34"/>
  <c r="I4" i="18" s="1"/>
  <c r="H4" i="18"/>
  <c r="E279" i="34"/>
  <c r="F280" i="34"/>
  <c r="G276" i="34" s="1"/>
  <c r="F332" i="34"/>
  <c r="F42" i="24" s="1"/>
  <c r="G296" i="34"/>
  <c r="H292" i="34" s="1"/>
  <c r="I295" i="34"/>
  <c r="H287" i="34"/>
  <c r="I283" i="34" s="1"/>
  <c r="H288" i="34"/>
  <c r="I284" i="34" s="1"/>
  <c r="E120" i="34"/>
  <c r="E5" i="8" s="1"/>
  <c r="C3" i="35"/>
  <c r="E122" i="34"/>
  <c r="E7" i="8" s="1"/>
  <c r="I128" i="34"/>
  <c r="I13" i="8" s="1"/>
  <c r="E126" i="34"/>
  <c r="E11" i="8" s="1"/>
  <c r="I122" i="34"/>
  <c r="I7" i="8" s="1"/>
  <c r="F121" i="34"/>
  <c r="F6" i="8" s="1"/>
  <c r="C123" i="34"/>
  <c r="C8" i="8" s="1"/>
  <c r="G122" i="34"/>
  <c r="G7" i="8" s="1"/>
  <c r="D122" i="34"/>
  <c r="D7" i="8" s="1"/>
  <c r="D124" i="34"/>
  <c r="D9" i="8" s="1"/>
  <c r="D125" i="34"/>
  <c r="D10" i="8" s="1"/>
  <c r="D123" i="34"/>
  <c r="D8" i="8" s="1"/>
  <c r="F120" i="34"/>
  <c r="F5" i="8" s="1"/>
  <c r="I123" i="34"/>
  <c r="I8" i="8" s="1"/>
  <c r="D128" i="34"/>
  <c r="D13" i="8" s="1"/>
  <c r="C46" i="34"/>
  <c r="C9" i="4" s="1"/>
  <c r="E15" i="9"/>
  <c r="E42" i="34"/>
  <c r="E5" i="4" s="1"/>
  <c r="I125" i="34"/>
  <c r="I10" i="8" s="1"/>
  <c r="G125" i="34"/>
  <c r="G10" i="8" s="1"/>
  <c r="F42" i="34"/>
  <c r="F5" i="4" s="1"/>
  <c r="G129" i="34"/>
  <c r="G14" i="8" s="1"/>
  <c r="H121" i="34"/>
  <c r="H6" i="8" s="1"/>
  <c r="H120" i="34"/>
  <c r="H5" i="8" s="1"/>
  <c r="C129" i="34"/>
  <c r="C14" i="8" s="1"/>
  <c r="G121" i="34"/>
  <c r="G6" i="8" s="1"/>
  <c r="H104" i="34"/>
  <c r="H9" i="24" s="1"/>
  <c r="C15" i="11"/>
  <c r="E124" i="34"/>
  <c r="E9" i="8" s="1"/>
  <c r="H123" i="34"/>
  <c r="H8" i="8" s="1"/>
  <c r="E123" i="34"/>
  <c r="E8" i="8" s="1"/>
  <c r="I127" i="34"/>
  <c r="I12" i="8" s="1"/>
  <c r="F128" i="34"/>
  <c r="F13" i="8" s="1"/>
  <c r="D129" i="34"/>
  <c r="D14" i="8" s="1"/>
  <c r="E15" i="10"/>
  <c r="G128" i="34"/>
  <c r="G13" i="8" s="1"/>
  <c r="E121" i="34"/>
  <c r="E6" i="8" s="1"/>
  <c r="G120" i="34"/>
  <c r="G5" i="8" s="1"/>
  <c r="F122" i="34"/>
  <c r="G124" i="34"/>
  <c r="G9" i="8" s="1"/>
  <c r="I129" i="34"/>
  <c r="I14" i="8" s="1"/>
  <c r="C128" i="34"/>
  <c r="C13" i="8" s="1"/>
  <c r="G123" i="34"/>
  <c r="G8" i="8" s="1"/>
  <c r="E44" i="34"/>
  <c r="E7" i="4" s="1"/>
  <c r="D12" i="26"/>
  <c r="C10" i="24"/>
  <c r="C122" i="34"/>
  <c r="C135" i="34" s="1"/>
  <c r="C7" i="7" s="1"/>
  <c r="G127" i="34"/>
  <c r="G12" i="8" s="1"/>
  <c r="I121" i="34"/>
  <c r="I6" i="8" s="1"/>
  <c r="H125" i="34"/>
  <c r="C125" i="34"/>
  <c r="C10" i="8" s="1"/>
  <c r="H109" i="34"/>
  <c r="H7" i="9" s="1"/>
  <c r="H7" i="10"/>
  <c r="C127" i="34"/>
  <c r="G15" i="9"/>
  <c r="F126" i="34"/>
  <c r="F11" i="8" s="1"/>
  <c r="F129" i="34"/>
  <c r="D126" i="34"/>
  <c r="G126" i="34"/>
  <c r="G11" i="8" s="1"/>
  <c r="H127" i="34"/>
  <c r="H12" i="8" s="1"/>
  <c r="H115" i="34"/>
  <c r="H13" i="9" s="1"/>
  <c r="H13" i="10"/>
  <c r="C111" i="34"/>
  <c r="C9" i="9" s="1"/>
  <c r="C9" i="10"/>
  <c r="E125" i="34"/>
  <c r="E10" i="8" s="1"/>
  <c r="C126" i="34"/>
  <c r="C11" i="8" s="1"/>
  <c r="C5" i="10"/>
  <c r="C104" i="34"/>
  <c r="C9" i="24" s="1"/>
  <c r="C107" i="34"/>
  <c r="C5" i="9" s="1"/>
  <c r="D127" i="34"/>
  <c r="E140" i="34" s="1"/>
  <c r="E12" i="7" s="1"/>
  <c r="H15" i="11"/>
  <c r="I124" i="34"/>
  <c r="I9" i="8" s="1"/>
  <c r="C121" i="34"/>
  <c r="F123" i="34"/>
  <c r="F8" i="8" s="1"/>
  <c r="F124" i="34"/>
  <c r="H129" i="34"/>
  <c r="F127" i="34"/>
  <c r="F12" i="8" s="1"/>
  <c r="E129" i="34"/>
  <c r="E14" i="8" s="1"/>
  <c r="F15" i="11"/>
  <c r="E117" i="34"/>
  <c r="I11" i="8"/>
  <c r="H113" i="34"/>
  <c r="H11" i="9" s="1"/>
  <c r="H11" i="10"/>
  <c r="G15" i="10"/>
  <c r="I5" i="10"/>
  <c r="I15" i="10" s="1"/>
  <c r="I107" i="34"/>
  <c r="I104" i="34"/>
  <c r="I9" i="24" s="1"/>
  <c r="F10" i="10"/>
  <c r="F15" i="10" s="1"/>
  <c r="F112" i="34"/>
  <c r="F125" i="34" s="1"/>
  <c r="D121" i="34"/>
  <c r="H124" i="34"/>
  <c r="G47" i="34"/>
  <c r="G10" i="4" s="1"/>
  <c r="I43" i="34"/>
  <c r="I6" i="4" s="1"/>
  <c r="F44" i="34"/>
  <c r="F7" i="4" s="1"/>
  <c r="C50" i="34"/>
  <c r="C13" i="4" s="1"/>
  <c r="E5" i="6"/>
  <c r="I15" i="11"/>
  <c r="D47" i="34"/>
  <c r="D10" i="4" s="1"/>
  <c r="D50" i="34"/>
  <c r="D13" i="4" s="1"/>
  <c r="E15" i="11"/>
  <c r="D15" i="11"/>
  <c r="F51" i="34"/>
  <c r="F14" i="4" s="1"/>
  <c r="F47" i="34"/>
  <c r="F10" i="4" s="1"/>
  <c r="G43" i="34"/>
  <c r="G6" i="4" s="1"/>
  <c r="E47" i="34"/>
  <c r="E10" i="4" s="1"/>
  <c r="F45" i="34"/>
  <c r="F8" i="4" s="1"/>
  <c r="E50" i="34"/>
  <c r="E13" i="4" s="1"/>
  <c r="E45" i="34"/>
  <c r="E8" i="4" s="1"/>
  <c r="H46" i="34"/>
  <c r="H9" i="4" s="1"/>
  <c r="F50" i="34"/>
  <c r="F13" i="4" s="1"/>
  <c r="G117" i="34"/>
  <c r="G50" i="34"/>
  <c r="G13" i="4" s="1"/>
  <c r="D46" i="34"/>
  <c r="D9" i="4" s="1"/>
  <c r="G45" i="34"/>
  <c r="G8" i="4" s="1"/>
  <c r="F49" i="34"/>
  <c r="F12" i="4" s="1"/>
  <c r="F48" i="34"/>
  <c r="F11" i="4" s="1"/>
  <c r="F39" i="34"/>
  <c r="G49" i="34"/>
  <c r="G12" i="4" s="1"/>
  <c r="H48" i="34"/>
  <c r="H11" i="4" s="1"/>
  <c r="E48" i="34"/>
  <c r="E11" i="4" s="1"/>
  <c r="I39" i="34"/>
  <c r="E14" i="6"/>
  <c r="E51" i="34"/>
  <c r="E14" i="4" s="1"/>
  <c r="H50" i="34"/>
  <c r="H13" i="4" s="1"/>
  <c r="C51" i="34"/>
  <c r="C14" i="4" s="1"/>
  <c r="H14" i="6"/>
  <c r="H51" i="34"/>
  <c r="H14" i="4" s="1"/>
  <c r="H10" i="6"/>
  <c r="H47" i="34"/>
  <c r="H10" i="4" s="1"/>
  <c r="H6" i="6"/>
  <c r="H43" i="34"/>
  <c r="H6" i="4" s="1"/>
  <c r="I9" i="6"/>
  <c r="I46" i="34"/>
  <c r="I9" i="4" s="1"/>
  <c r="E6" i="6"/>
  <c r="E43" i="34"/>
  <c r="E6" i="4" s="1"/>
  <c r="H45" i="34"/>
  <c r="H8" i="4" s="1"/>
  <c r="F6" i="6"/>
  <c r="F15" i="6" s="1"/>
  <c r="F43" i="34"/>
  <c r="C12" i="6"/>
  <c r="C49" i="34"/>
  <c r="C12" i="4" s="1"/>
  <c r="F46" i="34"/>
  <c r="F9" i="4" s="1"/>
  <c r="G51" i="34"/>
  <c r="G14" i="4" s="1"/>
  <c r="E46" i="34"/>
  <c r="E9" i="4" s="1"/>
  <c r="C39" i="34"/>
  <c r="C4" i="35" s="1"/>
  <c r="D8" i="26" s="1"/>
  <c r="I49" i="34"/>
  <c r="I12" i="4" s="1"/>
  <c r="H12" i="6"/>
  <c r="H49" i="34"/>
  <c r="H12" i="4" s="1"/>
  <c r="D12" i="6"/>
  <c r="D49" i="34"/>
  <c r="D12" i="4" s="1"/>
  <c r="I45" i="34"/>
  <c r="I8" i="4" s="1"/>
  <c r="I51" i="34"/>
  <c r="I14" i="4" s="1"/>
  <c r="D51" i="34"/>
  <c r="D14" i="4" s="1"/>
  <c r="D43" i="34"/>
  <c r="D6" i="4" s="1"/>
  <c r="I13" i="6"/>
  <c r="I50" i="34"/>
  <c r="I13" i="4" s="1"/>
  <c r="I48" i="34"/>
  <c r="I11" i="4" s="1"/>
  <c r="C5" i="4"/>
  <c r="D44" i="34"/>
  <c r="D7" i="4" s="1"/>
  <c r="I7" i="6"/>
  <c r="I44" i="34"/>
  <c r="I7" i="4" s="1"/>
  <c r="G9" i="6"/>
  <c r="G46" i="34"/>
  <c r="G9" i="4" s="1"/>
  <c r="E39" i="34"/>
  <c r="H5" i="6"/>
  <c r="H39" i="34"/>
  <c r="H42" i="34"/>
  <c r="G7" i="6"/>
  <c r="G44" i="34"/>
  <c r="G7" i="4" s="1"/>
  <c r="H41" i="34"/>
  <c r="G4" i="4"/>
  <c r="I47" i="34"/>
  <c r="I10" i="4" s="1"/>
  <c r="G48" i="34"/>
  <c r="G11" i="4" s="1"/>
  <c r="G5" i="6"/>
  <c r="G39" i="34"/>
  <c r="D5" i="6"/>
  <c r="D39" i="34"/>
  <c r="D42" i="34"/>
  <c r="D5" i="4" s="1"/>
  <c r="D8" i="6"/>
  <c r="D45" i="34"/>
  <c r="D8" i="4" s="1"/>
  <c r="C11" i="6"/>
  <c r="D48" i="34"/>
  <c r="D11" i="4" s="1"/>
  <c r="C48" i="34"/>
  <c r="C11" i="4" s="1"/>
  <c r="E49" i="34"/>
  <c r="E12" i="4" s="1"/>
  <c r="C43" i="34"/>
  <c r="C6" i="4" s="1"/>
  <c r="I42" i="34"/>
  <c r="G42" i="34"/>
  <c r="G15" i="34"/>
  <c r="F4" i="3"/>
  <c r="BO45" i="36" l="1"/>
  <c r="BN47" i="36"/>
  <c r="BO43" i="36"/>
  <c r="D117" i="34"/>
  <c r="D120" i="34"/>
  <c r="H195" i="34"/>
  <c r="H216" i="34" s="1"/>
  <c r="H5" i="14"/>
  <c r="H26" i="14" s="1"/>
  <c r="H191" i="34"/>
  <c r="F195" i="34"/>
  <c r="F216" i="34" s="1"/>
  <c r="F191" i="34"/>
  <c r="F5" i="14"/>
  <c r="F26" i="14" s="1"/>
  <c r="E195" i="34"/>
  <c r="E216" i="34" s="1"/>
  <c r="E5" i="14"/>
  <c r="E26" i="14" s="1"/>
  <c r="E191" i="34"/>
  <c r="E5" i="35" s="1"/>
  <c r="E6" i="25" s="1"/>
  <c r="G195" i="34"/>
  <c r="G216" i="34" s="1"/>
  <c r="G5" i="14"/>
  <c r="G26" i="14" s="1"/>
  <c r="G191" i="34"/>
  <c r="G5" i="35" s="1"/>
  <c r="G6" i="25" s="1"/>
  <c r="D195" i="34"/>
  <c r="D216" i="34" s="1"/>
  <c r="D191" i="34"/>
  <c r="D5" i="35" s="1"/>
  <c r="D6" i="25" s="1"/>
  <c r="D5" i="14"/>
  <c r="D26" i="14" s="1"/>
  <c r="I195" i="34"/>
  <c r="I216" i="34" s="1"/>
  <c r="I5" i="14"/>
  <c r="I26" i="14" s="1"/>
  <c r="I191" i="34"/>
  <c r="C195" i="34"/>
  <c r="C216" i="34" s="1"/>
  <c r="C191" i="34"/>
  <c r="C5" i="14"/>
  <c r="C26" i="14" s="1"/>
  <c r="C136" i="34"/>
  <c r="C8" i="7" s="1"/>
  <c r="G20" i="27"/>
  <c r="D14" i="27"/>
  <c r="C14" i="27"/>
  <c r="H21" i="27"/>
  <c r="C12" i="27"/>
  <c r="I262" i="34"/>
  <c r="A318" i="34"/>
  <c r="H270" i="34"/>
  <c r="H4" i="19" s="1"/>
  <c r="H4" i="16"/>
  <c r="A314" i="34"/>
  <c r="I251" i="34"/>
  <c r="I4" i="2" s="1"/>
  <c r="H4" i="2"/>
  <c r="I219" i="34"/>
  <c r="I4" i="13" s="1"/>
  <c r="H4" i="13"/>
  <c r="H244" i="34"/>
  <c r="G4" i="12"/>
  <c r="F11" i="35"/>
  <c r="G18" i="26" s="1"/>
  <c r="F6" i="17"/>
  <c r="F336" i="34"/>
  <c r="G280" i="34"/>
  <c r="H276" i="34" s="1"/>
  <c r="G332" i="34"/>
  <c r="G42" i="24" s="1"/>
  <c r="F275" i="34"/>
  <c r="F331" i="34" s="1"/>
  <c r="F41" i="24" s="1"/>
  <c r="H296" i="34"/>
  <c r="I292" i="34" s="1"/>
  <c r="I287" i="34"/>
  <c r="I288" i="34"/>
  <c r="F135" i="34"/>
  <c r="F7" i="7" s="1"/>
  <c r="C5" i="25"/>
  <c r="E135" i="34"/>
  <c r="E7" i="7" s="1"/>
  <c r="F133" i="34"/>
  <c r="F5" i="7" s="1"/>
  <c r="E136" i="34"/>
  <c r="E8" i="7" s="1"/>
  <c r="C142" i="34"/>
  <c r="C14" i="7" s="1"/>
  <c r="F134" i="34"/>
  <c r="F6" i="7" s="1"/>
  <c r="D136" i="34"/>
  <c r="D8" i="7" s="1"/>
  <c r="I138" i="34"/>
  <c r="I10" i="7" s="1"/>
  <c r="C141" i="34"/>
  <c r="C13" i="7" s="1"/>
  <c r="H140" i="34"/>
  <c r="H12" i="7" s="1"/>
  <c r="E141" i="34"/>
  <c r="E13" i="7" s="1"/>
  <c r="G4" i="35"/>
  <c r="H117" i="34"/>
  <c r="I134" i="34"/>
  <c r="I6" i="7" s="1"/>
  <c r="E142" i="34"/>
  <c r="E14" i="7" s="1"/>
  <c r="I140" i="34"/>
  <c r="I12" i="7" s="1"/>
  <c r="G15" i="8"/>
  <c r="G133" i="34"/>
  <c r="G5" i="7" s="1"/>
  <c r="H126" i="34"/>
  <c r="H11" i="8" s="1"/>
  <c r="H133" i="34"/>
  <c r="H5" i="7" s="1"/>
  <c r="F138" i="34"/>
  <c r="F10" i="7" s="1"/>
  <c r="F130" i="34"/>
  <c r="G130" i="34"/>
  <c r="C117" i="34"/>
  <c r="D139" i="34"/>
  <c r="D11" i="7" s="1"/>
  <c r="G139" i="34"/>
  <c r="G11" i="7" s="1"/>
  <c r="G141" i="34"/>
  <c r="G13" i="7" s="1"/>
  <c r="E15" i="6"/>
  <c r="F140" i="34"/>
  <c r="F12" i="7" s="1"/>
  <c r="I136" i="34"/>
  <c r="I8" i="7" s="1"/>
  <c r="H134" i="34"/>
  <c r="H6" i="7" s="1"/>
  <c r="C139" i="34"/>
  <c r="C11" i="7" s="1"/>
  <c r="D142" i="34"/>
  <c r="D14" i="7" s="1"/>
  <c r="H136" i="34"/>
  <c r="H8" i="7" s="1"/>
  <c r="G134" i="34"/>
  <c r="G6" i="7" s="1"/>
  <c r="H122" i="34"/>
  <c r="E130" i="34"/>
  <c r="F141" i="34"/>
  <c r="F13" i="7" s="1"/>
  <c r="H15" i="9"/>
  <c r="E138" i="34"/>
  <c r="E10" i="7" s="1"/>
  <c r="F139" i="34"/>
  <c r="F11" i="7" s="1"/>
  <c r="E137" i="34"/>
  <c r="E9" i="7" s="1"/>
  <c r="C120" i="34"/>
  <c r="C5" i="8" s="1"/>
  <c r="C124" i="34"/>
  <c r="C9" i="8" s="1"/>
  <c r="F7" i="8"/>
  <c r="G135" i="34"/>
  <c r="G7" i="7" s="1"/>
  <c r="E15" i="8"/>
  <c r="H15" i="10"/>
  <c r="D141" i="34"/>
  <c r="D13" i="7" s="1"/>
  <c r="D6" i="8"/>
  <c r="E134" i="34"/>
  <c r="E6" i="7" s="1"/>
  <c r="F14" i="8"/>
  <c r="F142" i="34"/>
  <c r="F14" i="7" s="1"/>
  <c r="D130" i="34"/>
  <c r="H9" i="8"/>
  <c r="H137" i="34"/>
  <c r="H9" i="7" s="1"/>
  <c r="F10" i="9"/>
  <c r="F15" i="9" s="1"/>
  <c r="F117" i="34"/>
  <c r="D134" i="34"/>
  <c r="D6" i="7" s="1"/>
  <c r="C6" i="8"/>
  <c r="C134" i="34"/>
  <c r="C6" i="7" s="1"/>
  <c r="C138" i="34"/>
  <c r="C10" i="7" s="1"/>
  <c r="G140" i="34"/>
  <c r="G12" i="7" s="1"/>
  <c r="G142" i="34"/>
  <c r="G14" i="7" s="1"/>
  <c r="F9" i="8"/>
  <c r="F137" i="34"/>
  <c r="F9" i="7" s="1"/>
  <c r="G137" i="34"/>
  <c r="G9" i="7" s="1"/>
  <c r="I5" i="9"/>
  <c r="I15" i="9" s="1"/>
  <c r="I117" i="34"/>
  <c r="F136" i="34"/>
  <c r="F8" i="7" s="1"/>
  <c r="C15" i="9"/>
  <c r="H128" i="34"/>
  <c r="D5" i="8"/>
  <c r="E133" i="34"/>
  <c r="E5" i="7" s="1"/>
  <c r="H10" i="8"/>
  <c r="H138" i="34"/>
  <c r="H10" i="7" s="1"/>
  <c r="C7" i="8"/>
  <c r="D135" i="34"/>
  <c r="D7" i="7" s="1"/>
  <c r="F10" i="8"/>
  <c r="G138" i="34"/>
  <c r="G10" i="7" s="1"/>
  <c r="I120" i="34"/>
  <c r="I137" i="34"/>
  <c r="I9" i="7" s="1"/>
  <c r="G136" i="34"/>
  <c r="G8" i="7" s="1"/>
  <c r="H14" i="8"/>
  <c r="H142" i="34"/>
  <c r="H14" i="7" s="1"/>
  <c r="I142" i="34"/>
  <c r="I14" i="7" s="1"/>
  <c r="D12" i="8"/>
  <c r="D140" i="34"/>
  <c r="D12" i="7" s="1"/>
  <c r="C15" i="10"/>
  <c r="D11" i="8"/>
  <c r="E139" i="34"/>
  <c r="E11" i="7" s="1"/>
  <c r="D138" i="34"/>
  <c r="D10" i="7" s="1"/>
  <c r="C12" i="8"/>
  <c r="C140" i="34"/>
  <c r="C12" i="7" s="1"/>
  <c r="E4" i="35"/>
  <c r="I15" i="6"/>
  <c r="C15" i="6"/>
  <c r="G15" i="6"/>
  <c r="H4" i="35"/>
  <c r="H15" i="6"/>
  <c r="G5" i="4"/>
  <c r="G15" i="4" s="1"/>
  <c r="G52" i="34"/>
  <c r="I41" i="34"/>
  <c r="I4" i="4" s="1"/>
  <c r="H4" i="4"/>
  <c r="D52" i="34"/>
  <c r="D4" i="35"/>
  <c r="E8" i="26" s="1"/>
  <c r="F8" i="26" s="1"/>
  <c r="C52" i="34"/>
  <c r="F6" i="4"/>
  <c r="F15" i="4" s="1"/>
  <c r="F52" i="34"/>
  <c r="D15" i="4"/>
  <c r="D15" i="6"/>
  <c r="H5" i="4"/>
  <c r="H15" i="4" s="1"/>
  <c r="H52" i="34"/>
  <c r="C15" i="4"/>
  <c r="I4" i="35"/>
  <c r="F4" i="35"/>
  <c r="E52" i="34"/>
  <c r="I5" i="4"/>
  <c r="I15" i="4" s="1"/>
  <c r="I52" i="34"/>
  <c r="E15" i="4"/>
  <c r="H15" i="34"/>
  <c r="G4" i="3"/>
  <c r="BO44" i="36" l="1"/>
  <c r="BO48" i="36" s="1"/>
  <c r="F5" i="35"/>
  <c r="F6" i="25" s="1"/>
  <c r="G8" i="26"/>
  <c r="H8" i="26" s="1"/>
  <c r="I8" i="26" s="1"/>
  <c r="J8" i="26" s="1"/>
  <c r="C5" i="33"/>
  <c r="C10" i="33" s="1"/>
  <c r="D5" i="33"/>
  <c r="D10" i="33" s="1"/>
  <c r="H5" i="33"/>
  <c r="H10" i="33" s="1"/>
  <c r="I5" i="33"/>
  <c r="I10" i="33" s="1"/>
  <c r="G5" i="33"/>
  <c r="G10" i="33" s="1"/>
  <c r="E5" i="33"/>
  <c r="E10" i="33" s="1"/>
  <c r="F5" i="33"/>
  <c r="F10" i="33" s="1"/>
  <c r="I5" i="35"/>
  <c r="I6" i="25" s="1"/>
  <c r="H5" i="35"/>
  <c r="H6" i="25" s="1"/>
  <c r="G220" i="34"/>
  <c r="G5" i="13" s="1"/>
  <c r="G26" i="13" s="1"/>
  <c r="C5" i="35"/>
  <c r="C6" i="25" s="1"/>
  <c r="C13" i="25" s="1"/>
  <c r="C19" i="25" s="1"/>
  <c r="D9" i="26" s="1"/>
  <c r="F220" i="34"/>
  <c r="H220" i="34"/>
  <c r="C220" i="34"/>
  <c r="I220" i="34"/>
  <c r="D220" i="34"/>
  <c r="E220" i="34"/>
  <c r="I22" i="27"/>
  <c r="I21" i="27"/>
  <c r="H22" i="27"/>
  <c r="H20" i="27" s="1"/>
  <c r="D12" i="27"/>
  <c r="I244" i="34"/>
  <c r="I4" i="12" s="1"/>
  <c r="H4" i="12"/>
  <c r="A326" i="34"/>
  <c r="A322" i="34"/>
  <c r="I270" i="34"/>
  <c r="I4" i="19" s="1"/>
  <c r="I4" i="16"/>
  <c r="G6" i="35"/>
  <c r="F279" i="34"/>
  <c r="G275" i="34" s="1"/>
  <c r="G331" i="34" s="1"/>
  <c r="G41" i="24" s="1"/>
  <c r="G6" i="17"/>
  <c r="G11" i="35"/>
  <c r="H18" i="26" s="1"/>
  <c r="H280" i="34"/>
  <c r="I276" i="34" s="1"/>
  <c r="H332" i="34"/>
  <c r="H42" i="24" s="1"/>
  <c r="F10" i="35"/>
  <c r="G17" i="26" s="1"/>
  <c r="F5" i="17"/>
  <c r="F335" i="34"/>
  <c r="G336" i="34"/>
  <c r="I296" i="34"/>
  <c r="F6" i="35"/>
  <c r="E6" i="35"/>
  <c r="H139" i="34"/>
  <c r="H11" i="7" s="1"/>
  <c r="D133" i="34"/>
  <c r="D5" i="7" s="1"/>
  <c r="I139" i="34"/>
  <c r="I11" i="7" s="1"/>
  <c r="C130" i="34"/>
  <c r="D6" i="35" s="1"/>
  <c r="G15" i="7"/>
  <c r="D137" i="34"/>
  <c r="D9" i="7" s="1"/>
  <c r="C137" i="34"/>
  <c r="C9" i="7" s="1"/>
  <c r="F15" i="7"/>
  <c r="C133" i="34"/>
  <c r="C5" i="7" s="1"/>
  <c r="H7" i="8"/>
  <c r="I135" i="34"/>
  <c r="I7" i="7" s="1"/>
  <c r="H135" i="34"/>
  <c r="H7" i="7" s="1"/>
  <c r="C15" i="8"/>
  <c r="F15" i="8"/>
  <c r="I5" i="8"/>
  <c r="I15" i="8" s="1"/>
  <c r="I130" i="34"/>
  <c r="I133" i="34"/>
  <c r="G143" i="34"/>
  <c r="G12" i="33" s="1"/>
  <c r="E15" i="7"/>
  <c r="H13" i="8"/>
  <c r="I141" i="34"/>
  <c r="I13" i="7" s="1"/>
  <c r="H141" i="34"/>
  <c r="H130" i="34"/>
  <c r="H6" i="35" s="1"/>
  <c r="F143" i="34"/>
  <c r="F12" i="33" s="1"/>
  <c r="E143" i="34"/>
  <c r="E12" i="33" s="1"/>
  <c r="D15" i="8"/>
  <c r="I15" i="34"/>
  <c r="I4" i="3" s="1"/>
  <c r="H4" i="3"/>
  <c r="BP45" i="36" l="1"/>
  <c r="BO47" i="36"/>
  <c r="BP43" i="36"/>
  <c r="G241" i="34"/>
  <c r="G13" i="33" s="1"/>
  <c r="E5" i="13"/>
  <c r="E26" i="13" s="1"/>
  <c r="E241" i="34"/>
  <c r="E13" i="33" s="1"/>
  <c r="I5" i="13"/>
  <c r="I26" i="13" s="1"/>
  <c r="I241" i="34"/>
  <c r="I13" i="33" s="1"/>
  <c r="C5" i="13"/>
  <c r="C26" i="13" s="1"/>
  <c r="C241" i="34"/>
  <c r="C13" i="33" s="1"/>
  <c r="H5" i="13"/>
  <c r="H26" i="13" s="1"/>
  <c r="H241" i="34"/>
  <c r="H13" i="33" s="1"/>
  <c r="D5" i="13"/>
  <c r="D26" i="13" s="1"/>
  <c r="D241" i="34"/>
  <c r="D13" i="33" s="1"/>
  <c r="F241" i="34"/>
  <c r="F13" i="33" s="1"/>
  <c r="F5" i="13"/>
  <c r="F26" i="13" s="1"/>
  <c r="I20" i="27"/>
  <c r="G335" i="34"/>
  <c r="E12" i="27"/>
  <c r="G279" i="34"/>
  <c r="H275" i="34" s="1"/>
  <c r="H279" i="34" s="1"/>
  <c r="I275" i="34" s="1"/>
  <c r="H336" i="34"/>
  <c r="H6" i="17"/>
  <c r="H11" i="35"/>
  <c r="I18" i="26" s="1"/>
  <c r="I280" i="34"/>
  <c r="I332" i="34"/>
  <c r="I42" i="24" s="1"/>
  <c r="G10" i="35"/>
  <c r="H17" i="26" s="1"/>
  <c r="G5" i="17"/>
  <c r="I6" i="35"/>
  <c r="C6" i="35"/>
  <c r="D27" i="26" s="1"/>
  <c r="E27" i="26" s="1"/>
  <c r="F27" i="26" s="1"/>
  <c r="G27" i="26" s="1"/>
  <c r="H27" i="26" s="1"/>
  <c r="I27" i="26" s="1"/>
  <c r="J27" i="26" s="1"/>
  <c r="D15" i="7"/>
  <c r="C15" i="7"/>
  <c r="C143" i="34"/>
  <c r="C12" i="33" s="1"/>
  <c r="H15" i="8"/>
  <c r="D143" i="34"/>
  <c r="D12" i="33" s="1"/>
  <c r="I5" i="7"/>
  <c r="I15" i="7" s="1"/>
  <c r="I143" i="34"/>
  <c r="I12" i="33" s="1"/>
  <c r="H13" i="7"/>
  <c r="H15" i="7" s="1"/>
  <c r="H143" i="34"/>
  <c r="H12" i="33" s="1"/>
  <c r="BP44" i="36" l="1"/>
  <c r="BP48" i="36" s="1"/>
  <c r="I336" i="34"/>
  <c r="C15" i="27"/>
  <c r="G12" i="27"/>
  <c r="F12" i="27"/>
  <c r="H331" i="34"/>
  <c r="H41" i="24" s="1"/>
  <c r="I6" i="17"/>
  <c r="I11" i="35"/>
  <c r="J18" i="26" s="1"/>
  <c r="I279" i="34"/>
  <c r="I331" i="34"/>
  <c r="I41" i="24" s="1"/>
  <c r="BQ45" i="36" l="1"/>
  <c r="BP47" i="36"/>
  <c r="BQ43" i="36"/>
  <c r="H335" i="34"/>
  <c r="H12" i="27"/>
  <c r="D15" i="27"/>
  <c r="H5" i="17"/>
  <c r="H10" i="35"/>
  <c r="I17" i="26" s="1"/>
  <c r="I5" i="17"/>
  <c r="I10" i="35"/>
  <c r="I335" i="34"/>
  <c r="BQ44" i="36" l="1"/>
  <c r="BQ48" i="36" s="1"/>
  <c r="BR43" i="36"/>
  <c r="J17" i="26"/>
  <c r="F52" i="24"/>
  <c r="E15" i="27"/>
  <c r="I12" i="27"/>
  <c r="D7" i="25"/>
  <c r="D10" i="25" s="1"/>
  <c r="E7" i="25"/>
  <c r="E10" i="25" s="1"/>
  <c r="F7" i="25"/>
  <c r="F10" i="25" s="1"/>
  <c r="G7" i="25"/>
  <c r="G10" i="25" s="1"/>
  <c r="H7" i="25"/>
  <c r="H10" i="25" s="1"/>
  <c r="I7" i="25"/>
  <c r="I10" i="25" s="1"/>
  <c r="C7" i="25"/>
  <c r="C10" i="25" s="1"/>
  <c r="C12" i="25" s="1"/>
  <c r="C4" i="25"/>
  <c r="D4" i="25" s="1"/>
  <c r="E4" i="25" s="1"/>
  <c r="F4" i="25" s="1"/>
  <c r="G4" i="25" s="1"/>
  <c r="H4" i="25" s="1"/>
  <c r="I4" i="25" s="1"/>
  <c r="D51" i="24"/>
  <c r="E51" i="24"/>
  <c r="C51" i="24"/>
  <c r="D45" i="24"/>
  <c r="E45" i="24"/>
  <c r="F45" i="24"/>
  <c r="G45" i="24"/>
  <c r="H45" i="24"/>
  <c r="I45" i="24"/>
  <c r="C45" i="24"/>
  <c r="D40" i="24"/>
  <c r="E40" i="24"/>
  <c r="F40" i="24"/>
  <c r="G40" i="24"/>
  <c r="H40" i="24"/>
  <c r="I40" i="24"/>
  <c r="C40" i="24"/>
  <c r="D17" i="24"/>
  <c r="E17" i="24"/>
  <c r="F17" i="24"/>
  <c r="G17" i="24"/>
  <c r="H17" i="24"/>
  <c r="I17" i="24"/>
  <c r="C17" i="24"/>
  <c r="C7" i="24"/>
  <c r="E8" i="24"/>
  <c r="E7" i="24" s="1"/>
  <c r="F8" i="24"/>
  <c r="F7" i="24" s="1"/>
  <c r="G8" i="24"/>
  <c r="G7" i="24" s="1"/>
  <c r="H8" i="24"/>
  <c r="H7" i="24" s="1"/>
  <c r="I8" i="24"/>
  <c r="I7" i="24" s="1"/>
  <c r="D8" i="24"/>
  <c r="D7" i="24" s="1"/>
  <c r="C4" i="24"/>
  <c r="D4" i="24" s="1"/>
  <c r="E4" i="24" s="1"/>
  <c r="F4" i="24" s="1"/>
  <c r="G4" i="24" s="1"/>
  <c r="H4" i="24" s="1"/>
  <c r="I4" i="24" s="1"/>
  <c r="E31" i="26"/>
  <c r="D12" i="30" s="1"/>
  <c r="F31" i="26"/>
  <c r="E12" i="30" s="1"/>
  <c r="D31" i="26"/>
  <c r="C12" i="30" s="1"/>
  <c r="D23" i="26"/>
  <c r="E23" i="26" s="1"/>
  <c r="F23" i="26" s="1"/>
  <c r="G23" i="26" s="1"/>
  <c r="H23" i="26" s="1"/>
  <c r="I23" i="26" s="1"/>
  <c r="J23" i="26" s="1"/>
  <c r="D4" i="26"/>
  <c r="E14" i="26"/>
  <c r="D7" i="30" s="1"/>
  <c r="F14" i="26"/>
  <c r="E7" i="30" s="1"/>
  <c r="G14" i="26"/>
  <c r="F7" i="30" s="1"/>
  <c r="H14" i="26"/>
  <c r="G7" i="30" s="1"/>
  <c r="I14" i="26"/>
  <c r="H7" i="30" s="1"/>
  <c r="J14" i="26"/>
  <c r="I7" i="30" s="1"/>
  <c r="D14" i="26"/>
  <c r="C7" i="30" s="1"/>
  <c r="D6" i="31"/>
  <c r="BQ47" i="36" l="1"/>
  <c r="BR45" i="36"/>
  <c r="BR44" i="36" s="1"/>
  <c r="BR48" i="36" s="1"/>
  <c r="E6" i="31"/>
  <c r="F4" i="46"/>
  <c r="E4" i="26"/>
  <c r="C4" i="38"/>
  <c r="D24" i="30"/>
  <c r="D6" i="38"/>
  <c r="D14" i="38" s="1"/>
  <c r="G24" i="30"/>
  <c r="G6" i="38"/>
  <c r="G14" i="38" s="1"/>
  <c r="F24" i="30"/>
  <c r="F6" i="38"/>
  <c r="F14" i="38" s="1"/>
  <c r="H24" i="30"/>
  <c r="H6" i="38"/>
  <c r="H14" i="38" s="1"/>
  <c r="I24" i="30"/>
  <c r="I6" i="38"/>
  <c r="I14" i="38" s="1"/>
  <c r="E24" i="30"/>
  <c r="E6" i="38"/>
  <c r="E14" i="38" s="1"/>
  <c r="C24" i="30"/>
  <c r="C6" i="38"/>
  <c r="C14" i="38" s="1"/>
  <c r="F8" i="21"/>
  <c r="F8" i="29"/>
  <c r="F17" i="33"/>
  <c r="F7" i="21"/>
  <c r="C14" i="24"/>
  <c r="C15" i="24" s="1"/>
  <c r="C21" i="30"/>
  <c r="C22" i="30" s="1"/>
  <c r="C30" i="30"/>
  <c r="C8" i="27"/>
  <c r="F30" i="30"/>
  <c r="F8" i="27"/>
  <c r="I343" i="34"/>
  <c r="I8" i="22" s="1"/>
  <c r="I27" i="30"/>
  <c r="I52" i="30" s="1"/>
  <c r="E343" i="34"/>
  <c r="E8" i="22" s="1"/>
  <c r="E27" i="30"/>
  <c r="E52" i="30" s="1"/>
  <c r="D344" i="34"/>
  <c r="D9" i="22" s="1"/>
  <c r="D33" i="30"/>
  <c r="I30" i="30"/>
  <c r="I8" i="27"/>
  <c r="E30" i="30"/>
  <c r="E8" i="27"/>
  <c r="H343" i="34"/>
  <c r="H8" i="22" s="1"/>
  <c r="H27" i="30"/>
  <c r="H52" i="30" s="1"/>
  <c r="D343" i="34"/>
  <c r="D8" i="22" s="1"/>
  <c r="D27" i="30"/>
  <c r="D52" i="30" s="1"/>
  <c r="H30" i="30"/>
  <c r="H8" i="27"/>
  <c r="D30" i="30"/>
  <c r="D8" i="27"/>
  <c r="G343" i="34"/>
  <c r="G8" i="22" s="1"/>
  <c r="G27" i="30"/>
  <c r="G52" i="30" s="1"/>
  <c r="C344" i="34"/>
  <c r="C9" i="22" s="1"/>
  <c r="C33" i="30"/>
  <c r="G30" i="30"/>
  <c r="G8" i="27"/>
  <c r="C343" i="34"/>
  <c r="C8" i="22" s="1"/>
  <c r="C27" i="30"/>
  <c r="C52" i="30" s="1"/>
  <c r="F343" i="34"/>
  <c r="F8" i="22" s="1"/>
  <c r="F27" i="30"/>
  <c r="F52" i="30" s="1"/>
  <c r="E344" i="34"/>
  <c r="E9" i="22" s="1"/>
  <c r="E33" i="30"/>
  <c r="H14" i="24"/>
  <c r="H15" i="24" s="1"/>
  <c r="H21" i="30"/>
  <c r="H22" i="30" s="1"/>
  <c r="G14" i="24"/>
  <c r="G15" i="24" s="1"/>
  <c r="G21" i="30"/>
  <c r="G22" i="30" s="1"/>
  <c r="F14" i="24"/>
  <c r="F15" i="24" s="1"/>
  <c r="F21" i="30"/>
  <c r="F22" i="30" s="1"/>
  <c r="I14" i="24"/>
  <c r="I15" i="24" s="1"/>
  <c r="I21" i="30"/>
  <c r="I22" i="30" s="1"/>
  <c r="E14" i="24"/>
  <c r="E15" i="24" s="1"/>
  <c r="E21" i="30"/>
  <c r="E22" i="30" s="1"/>
  <c r="D14" i="24"/>
  <c r="D49" i="24" s="1"/>
  <c r="D6" i="27" s="1"/>
  <c r="D21" i="30"/>
  <c r="D22" i="30" s="1"/>
  <c r="D25" i="30" s="1"/>
  <c r="F15" i="27"/>
  <c r="B129" i="34"/>
  <c r="B142" i="34"/>
  <c r="D11" i="25"/>
  <c r="D12" i="25" s="1"/>
  <c r="D14" i="25" s="1"/>
  <c r="D20" i="33" s="1"/>
  <c r="C14" i="25"/>
  <c r="C20" i="33" s="1"/>
  <c r="D7" i="18"/>
  <c r="E7" i="18"/>
  <c r="F7" i="18"/>
  <c r="G7" i="18"/>
  <c r="H7" i="18"/>
  <c r="I7" i="18"/>
  <c r="C7" i="18"/>
  <c r="BR47" i="36" l="1"/>
  <c r="BS45" i="36"/>
  <c r="BS43" i="36"/>
  <c r="D345" i="34"/>
  <c r="I25" i="30"/>
  <c r="I51" i="30" s="1"/>
  <c r="F6" i="31"/>
  <c r="G4" i="46"/>
  <c r="E25" i="30"/>
  <c r="E28" i="30" s="1"/>
  <c r="E31" i="30" s="1"/>
  <c r="E34" i="30" s="1"/>
  <c r="C49" i="24"/>
  <c r="C6" i="27" s="1"/>
  <c r="C9" i="27" s="1"/>
  <c r="C25" i="30"/>
  <c r="C51" i="30" s="1"/>
  <c r="F4" i="26"/>
  <c r="D4" i="38"/>
  <c r="C345" i="34"/>
  <c r="F25" i="30"/>
  <c r="F28" i="30" s="1"/>
  <c r="F31" i="30" s="1"/>
  <c r="H25" i="30"/>
  <c r="H28" i="30" s="1"/>
  <c r="H31" i="30" s="1"/>
  <c r="G25" i="30"/>
  <c r="G51" i="30" s="1"/>
  <c r="E10" i="22"/>
  <c r="H49" i="24"/>
  <c r="H6" i="27" s="1"/>
  <c r="H9" i="27" s="1"/>
  <c r="D15" i="24"/>
  <c r="G49" i="24"/>
  <c r="G6" i="27" s="1"/>
  <c r="G9" i="27" s="1"/>
  <c r="C10" i="22"/>
  <c r="E49" i="24"/>
  <c r="E6" i="27" s="1"/>
  <c r="E9" i="27" s="1"/>
  <c r="F5" i="21"/>
  <c r="F7" i="29"/>
  <c r="F9" i="29" s="1"/>
  <c r="F6" i="21"/>
  <c r="F31" i="27"/>
  <c r="F51" i="24"/>
  <c r="E345" i="34"/>
  <c r="D9" i="27"/>
  <c r="I49" i="24"/>
  <c r="I6" i="27" s="1"/>
  <c r="I9" i="27" s="1"/>
  <c r="D55" i="24"/>
  <c r="D360" i="34" s="1"/>
  <c r="D5" i="23" s="1"/>
  <c r="F49" i="24"/>
  <c r="D10" i="22"/>
  <c r="D28" i="30"/>
  <c r="D31" i="30" s="1"/>
  <c r="D34" i="30" s="1"/>
  <c r="D51" i="30"/>
  <c r="C21" i="25"/>
  <c r="C22" i="33"/>
  <c r="C24" i="33" s="1"/>
  <c r="C27" i="33" s="1"/>
  <c r="D26" i="33" s="1"/>
  <c r="D21" i="25"/>
  <c r="G15" i="27"/>
  <c r="C20" i="25"/>
  <c r="D20" i="25"/>
  <c r="D13" i="25"/>
  <c r="I28" i="30" l="1"/>
  <c r="I31" i="30" s="1"/>
  <c r="BS44" i="36"/>
  <c r="BS48" i="36" s="1"/>
  <c r="BT43" i="36"/>
  <c r="E51" i="30"/>
  <c r="D29" i="46"/>
  <c r="C29" i="26" s="1"/>
  <c r="E29" i="26" s="1"/>
  <c r="G6" i="31"/>
  <c r="H4" i="46"/>
  <c r="C28" i="30"/>
  <c r="C31" i="30" s="1"/>
  <c r="C34" i="30" s="1"/>
  <c r="C55" i="24"/>
  <c r="C360" i="34" s="1"/>
  <c r="C5" i="23" s="1"/>
  <c r="G4" i="26"/>
  <c r="E4" i="38"/>
  <c r="H51" i="30"/>
  <c r="G28" i="30"/>
  <c r="G31" i="30" s="1"/>
  <c r="F51" i="30"/>
  <c r="F55" i="24"/>
  <c r="F360" i="34" s="1"/>
  <c r="F5" i="23" s="1"/>
  <c r="E55" i="24"/>
  <c r="E360" i="34" s="1"/>
  <c r="E362" i="34" s="1"/>
  <c r="E58" i="24" s="1"/>
  <c r="F6" i="27"/>
  <c r="F9" i="27" s="1"/>
  <c r="F33" i="30"/>
  <c r="F34" i="30" s="1"/>
  <c r="F344" i="34"/>
  <c r="F8" i="28"/>
  <c r="F16" i="35"/>
  <c r="G34" i="26" s="1"/>
  <c r="F9" i="21"/>
  <c r="D340" i="34"/>
  <c r="D348" i="34" s="1"/>
  <c r="D350" i="34" s="1"/>
  <c r="D362" i="34"/>
  <c r="D58" i="24" s="1"/>
  <c r="D5" i="26"/>
  <c r="D24" i="26"/>
  <c r="H15" i="27"/>
  <c r="D19" i="25"/>
  <c r="E9" i="26" s="1"/>
  <c r="E11" i="25"/>
  <c r="E12" i="25" s="1"/>
  <c r="D29" i="26" l="1"/>
  <c r="C13" i="27" s="1"/>
  <c r="C11" i="27" s="1"/>
  <c r="C18" i="27" s="1"/>
  <c r="BS47" i="36"/>
  <c r="BT45" i="36"/>
  <c r="BT44" i="36" s="1"/>
  <c r="BT48" i="36" s="1"/>
  <c r="C340" i="34"/>
  <c r="C5" i="22" s="1"/>
  <c r="C13" i="22" s="1"/>
  <c r="H6" i="31"/>
  <c r="I4" i="46"/>
  <c r="C362" i="34"/>
  <c r="C366" i="34" s="1"/>
  <c r="D364" i="34" s="1"/>
  <c r="D10" i="23" s="1"/>
  <c r="H4" i="26"/>
  <c r="F4" i="38"/>
  <c r="F362" i="34"/>
  <c r="F8" i="23" s="1"/>
  <c r="E8" i="23"/>
  <c r="F340" i="34"/>
  <c r="F5" i="22" s="1"/>
  <c r="C348" i="34"/>
  <c r="C350" i="34" s="1"/>
  <c r="C354" i="34" s="1"/>
  <c r="E5" i="23"/>
  <c r="E340" i="34"/>
  <c r="E5" i="22" s="1"/>
  <c r="E13" i="22" s="1"/>
  <c r="F28" i="27"/>
  <c r="G31" i="26"/>
  <c r="F12" i="30" s="1"/>
  <c r="F9" i="22"/>
  <c r="F10" i="22" s="1"/>
  <c r="F345" i="34"/>
  <c r="D8" i="23"/>
  <c r="D5" i="22"/>
  <c r="D13" i="22" s="1"/>
  <c r="I15" i="27"/>
  <c r="D13" i="27"/>
  <c r="D11" i="27" s="1"/>
  <c r="D18" i="27" s="1"/>
  <c r="C5" i="29"/>
  <c r="C25" i="27"/>
  <c r="E9" i="43" s="1"/>
  <c r="D15" i="22"/>
  <c r="D57" i="24"/>
  <c r="E13" i="25"/>
  <c r="F11" i="25" s="1"/>
  <c r="F12" i="25" s="1"/>
  <c r="E14" i="25"/>
  <c r="E20" i="33" s="1"/>
  <c r="C58" i="24" l="1"/>
  <c r="D366" i="34"/>
  <c r="D12" i="23" s="1"/>
  <c r="C367" i="34"/>
  <c r="C13" i="23" s="1"/>
  <c r="C12" i="23"/>
  <c r="BT47" i="36"/>
  <c r="BU45" i="36"/>
  <c r="BU43" i="36"/>
  <c r="I6" i="31"/>
  <c r="J4" i="46"/>
  <c r="C8" i="23"/>
  <c r="D367" i="34"/>
  <c r="D13" i="23" s="1"/>
  <c r="E10" i="43"/>
  <c r="E12" i="43" s="1"/>
  <c r="F5" i="44"/>
  <c r="F8" i="44" s="1"/>
  <c r="I4" i="26"/>
  <c r="G4" i="38"/>
  <c r="F58" i="24"/>
  <c r="F348" i="34"/>
  <c r="F350" i="34" s="1"/>
  <c r="F15" i="22" s="1"/>
  <c r="E348" i="34"/>
  <c r="E350" i="34" s="1"/>
  <c r="E15" i="22" s="1"/>
  <c r="C15" i="22"/>
  <c r="C355" i="34"/>
  <c r="C57" i="24"/>
  <c r="C60" i="24" s="1"/>
  <c r="F16" i="44" s="1"/>
  <c r="F17" i="44" s="1"/>
  <c r="E364" i="34"/>
  <c r="E10" i="23" s="1"/>
  <c r="F13" i="22"/>
  <c r="D60" i="24"/>
  <c r="G16" i="44" s="1"/>
  <c r="G17" i="44" s="1"/>
  <c r="D36" i="30"/>
  <c r="D37" i="30" s="1"/>
  <c r="D25" i="27"/>
  <c r="F9" i="43" s="1"/>
  <c r="D5" i="29"/>
  <c r="E21" i="25"/>
  <c r="C6" i="28"/>
  <c r="C11" i="29"/>
  <c r="D352" i="34"/>
  <c r="D16" i="33" s="1"/>
  <c r="C19" i="22"/>
  <c r="C14" i="35"/>
  <c r="E19" i="25"/>
  <c r="F9" i="26" s="1"/>
  <c r="F14" i="25"/>
  <c r="F20" i="33" s="1"/>
  <c r="F13" i="25"/>
  <c r="E20" i="25"/>
  <c r="F29" i="26" s="1"/>
  <c r="C15" i="35" l="1"/>
  <c r="BU44" i="36"/>
  <c r="BU48" i="36" s="1"/>
  <c r="BV43" i="36"/>
  <c r="J6" i="31"/>
  <c r="L4" i="46" s="1"/>
  <c r="K4" i="46"/>
  <c r="D10" i="26"/>
  <c r="D7" i="26" s="1"/>
  <c r="F10" i="43"/>
  <c r="F12" i="43" s="1"/>
  <c r="G5" i="44"/>
  <c r="G8" i="44" s="1"/>
  <c r="E13" i="43"/>
  <c r="J4" i="26"/>
  <c r="I4" i="38" s="1"/>
  <c r="H4" i="38"/>
  <c r="F57" i="24"/>
  <c r="F36" i="30" s="1"/>
  <c r="F37" i="30" s="1"/>
  <c r="E57" i="24"/>
  <c r="E60" i="24" s="1"/>
  <c r="C20" i="22"/>
  <c r="E367" i="34"/>
  <c r="E13" i="23" s="1"/>
  <c r="C36" i="30"/>
  <c r="C37" i="30" s="1"/>
  <c r="E366" i="34"/>
  <c r="F364" i="34" s="1"/>
  <c r="F10" i="23" s="1"/>
  <c r="D39" i="26"/>
  <c r="E38" i="26" s="1"/>
  <c r="D106" i="31"/>
  <c r="E39" i="26"/>
  <c r="E106" i="31"/>
  <c r="E13" i="27"/>
  <c r="E11" i="27" s="1"/>
  <c r="E18" i="27" s="1"/>
  <c r="F21" i="25"/>
  <c r="D6" i="28"/>
  <c r="D11" i="29"/>
  <c r="D17" i="22"/>
  <c r="D22" i="33"/>
  <c r="D24" i="33" s="1"/>
  <c r="D27" i="33" s="1"/>
  <c r="E26" i="33" s="1"/>
  <c r="D354" i="34"/>
  <c r="D355" i="34"/>
  <c r="F20" i="25"/>
  <c r="G29" i="26" s="1"/>
  <c r="F19" i="25"/>
  <c r="G9" i="26" s="1"/>
  <c r="G11" i="25"/>
  <c r="G12" i="25" s="1"/>
  <c r="BU47" i="36" l="1"/>
  <c r="BV45" i="36"/>
  <c r="BV44" i="36" s="1"/>
  <c r="BV48" i="36" s="1"/>
  <c r="F38" i="26"/>
  <c r="C8" i="30"/>
  <c r="C9" i="30" s="1"/>
  <c r="C43" i="30" s="1"/>
  <c r="D20" i="26"/>
  <c r="E14" i="43"/>
  <c r="F13" i="43"/>
  <c r="F39" i="26"/>
  <c r="G38" i="26" s="1"/>
  <c r="H16" i="44"/>
  <c r="H17" i="44" s="1"/>
  <c r="F106" i="31"/>
  <c r="F60" i="24"/>
  <c r="E36" i="30"/>
  <c r="E37" i="30" s="1"/>
  <c r="F367" i="34"/>
  <c r="F13" i="23" s="1"/>
  <c r="F366" i="34"/>
  <c r="F12" i="23" s="1"/>
  <c r="E12" i="23"/>
  <c r="D35" i="27"/>
  <c r="D36" i="26"/>
  <c r="E25" i="27"/>
  <c r="G9" i="43" s="1"/>
  <c r="E5" i="29"/>
  <c r="F13" i="27"/>
  <c r="F11" i="27" s="1"/>
  <c r="F18" i="27" s="1"/>
  <c r="E24" i="26"/>
  <c r="E5" i="26"/>
  <c r="E352" i="34"/>
  <c r="E16" i="33" s="1"/>
  <c r="D19" i="22"/>
  <c r="D14" i="35"/>
  <c r="D15" i="35"/>
  <c r="E10" i="26" s="1"/>
  <c r="D20" i="22"/>
  <c r="G13" i="25"/>
  <c r="H11" i="25" s="1"/>
  <c r="H12" i="25" s="1"/>
  <c r="H14" i="25" s="1"/>
  <c r="H20" i="33" s="1"/>
  <c r="G14" i="25"/>
  <c r="G20" i="33" s="1"/>
  <c r="BW45" i="36" l="1"/>
  <c r="BV47" i="36"/>
  <c r="BW43" i="36"/>
  <c r="D28" i="46"/>
  <c r="G106" i="31"/>
  <c r="I16" i="44"/>
  <c r="I17" i="44" s="1"/>
  <c r="G10" i="43"/>
  <c r="G12" i="43" s="1"/>
  <c r="G13" i="43" s="1"/>
  <c r="H5" i="44"/>
  <c r="H8" i="44" s="1"/>
  <c r="F14" i="43"/>
  <c r="G39" i="26"/>
  <c r="H38" i="26" s="1"/>
  <c r="G364" i="34"/>
  <c r="G10" i="23" s="1"/>
  <c r="F36" i="26"/>
  <c r="E11" i="30" s="1"/>
  <c r="E44" i="30" s="1"/>
  <c r="C11" i="30"/>
  <c r="E36" i="26"/>
  <c r="D11" i="30" s="1"/>
  <c r="D44" i="30" s="1"/>
  <c r="E7" i="26"/>
  <c r="E6" i="28"/>
  <c r="E11" i="29"/>
  <c r="G21" i="25"/>
  <c r="F5" i="29"/>
  <c r="F25" i="27"/>
  <c r="H9" i="43" s="1"/>
  <c r="H21" i="25"/>
  <c r="E17" i="22"/>
  <c r="E22" i="33"/>
  <c r="E24" i="33" s="1"/>
  <c r="E27" i="33" s="1"/>
  <c r="F26" i="33" s="1"/>
  <c r="E355" i="34"/>
  <c r="E354" i="34"/>
  <c r="G20" i="25"/>
  <c r="H29" i="26" s="1"/>
  <c r="G19" i="25"/>
  <c r="H9" i="26" s="1"/>
  <c r="H13" i="25"/>
  <c r="H19" i="25" s="1"/>
  <c r="I9" i="26" s="1"/>
  <c r="H20" i="25"/>
  <c r="I29" i="26" s="1"/>
  <c r="BW44" i="36" l="1"/>
  <c r="BW48" i="36" s="1"/>
  <c r="D26" i="46"/>
  <c r="D40" i="46" s="1"/>
  <c r="C28" i="26"/>
  <c r="D28" i="26" s="1"/>
  <c r="E28" i="26" s="1"/>
  <c r="G14" i="43"/>
  <c r="H10" i="43"/>
  <c r="H12" i="43" s="1"/>
  <c r="H13" i="43" s="1"/>
  <c r="I5" i="44"/>
  <c r="I8" i="44" s="1"/>
  <c r="E35" i="27"/>
  <c r="E20" i="26"/>
  <c r="D8" i="30"/>
  <c r="C44" i="30"/>
  <c r="H13" i="27"/>
  <c r="H11" i="27" s="1"/>
  <c r="H18" i="27" s="1"/>
  <c r="G13" i="27"/>
  <c r="G11" i="27" s="1"/>
  <c r="G18" i="27" s="1"/>
  <c r="F6" i="28"/>
  <c r="F11" i="29"/>
  <c r="F5" i="26"/>
  <c r="F24" i="26"/>
  <c r="E15" i="35"/>
  <c r="F10" i="26" s="1"/>
  <c r="E20" i="22"/>
  <c r="F352" i="34"/>
  <c r="F16" i="33" s="1"/>
  <c r="E19" i="22"/>
  <c r="E14" i="35"/>
  <c r="I11" i="25"/>
  <c r="I12" i="25" s="1"/>
  <c r="I14" i="25" s="1"/>
  <c r="I20" i="33" s="1"/>
  <c r="BX45" i="36" l="1"/>
  <c r="BW47" i="36"/>
  <c r="BX43" i="36"/>
  <c r="F28" i="26"/>
  <c r="C26" i="26"/>
  <c r="C40" i="26" s="1"/>
  <c r="C42" i="26" s="1"/>
  <c r="H14" i="43"/>
  <c r="G36" i="26"/>
  <c r="F11" i="30" s="1"/>
  <c r="F44" i="30" s="1"/>
  <c r="F35" i="27"/>
  <c r="D9" i="30"/>
  <c r="D43" i="30" s="1"/>
  <c r="F7" i="26"/>
  <c r="F20" i="26" s="1"/>
  <c r="G35" i="27"/>
  <c r="I21" i="25"/>
  <c r="G25" i="27"/>
  <c r="I9" i="43" s="1"/>
  <c r="G5" i="29"/>
  <c r="H25" i="27"/>
  <c r="J9" i="43" s="1"/>
  <c r="H5" i="29"/>
  <c r="F17" i="22"/>
  <c r="F22" i="33"/>
  <c r="F24" i="33" s="1"/>
  <c r="F27" i="33" s="1"/>
  <c r="G26" i="33" s="1"/>
  <c r="F355" i="34"/>
  <c r="F354" i="34"/>
  <c r="I20" i="25"/>
  <c r="J29" i="26" s="1"/>
  <c r="I13" i="25"/>
  <c r="I19" i="25" s="1"/>
  <c r="J9" i="26" s="1"/>
  <c r="BX44" i="36" l="1"/>
  <c r="BX48" i="36" s="1"/>
  <c r="D26" i="26"/>
  <c r="C33" i="27"/>
  <c r="C27" i="27" s="1"/>
  <c r="C37" i="27" s="1"/>
  <c r="C40" i="27" s="1"/>
  <c r="D39" i="27" s="1"/>
  <c r="I10" i="43"/>
  <c r="I12" i="43" s="1"/>
  <c r="J5" i="44"/>
  <c r="J8" i="44" s="1"/>
  <c r="J10" i="43"/>
  <c r="J12" i="43" s="1"/>
  <c r="K5" i="44"/>
  <c r="K8" i="44" s="1"/>
  <c r="E8" i="30"/>
  <c r="G6" i="28"/>
  <c r="H6" i="28"/>
  <c r="I13" i="27"/>
  <c r="I11" i="27" s="1"/>
  <c r="I18" i="27" s="1"/>
  <c r="G352" i="34"/>
  <c r="G16" i="33" s="1"/>
  <c r="F14" i="35"/>
  <c r="G28" i="26" s="1"/>
  <c r="F19" i="22"/>
  <c r="F20" i="22"/>
  <c r="F15" i="35"/>
  <c r="G10" i="26" s="1"/>
  <c r="G24" i="26"/>
  <c r="G5" i="26"/>
  <c r="BY45" i="36" l="1"/>
  <c r="BX47" i="36"/>
  <c r="BY43" i="36"/>
  <c r="E26" i="26"/>
  <c r="D33" i="27"/>
  <c r="D27" i="27" s="1"/>
  <c r="D37" i="27" s="1"/>
  <c r="D40" i="27" s="1"/>
  <c r="E39" i="27" s="1"/>
  <c r="C13" i="30"/>
  <c r="C60" i="30"/>
  <c r="D40" i="26"/>
  <c r="D42" i="26" s="1"/>
  <c r="I13" i="43"/>
  <c r="E9" i="30"/>
  <c r="E43" i="30" s="1"/>
  <c r="G7" i="26"/>
  <c r="F8" i="30" s="1"/>
  <c r="I5" i="29"/>
  <c r="I25" i="27"/>
  <c r="K9" i="43" s="1"/>
  <c r="G17" i="22"/>
  <c r="BY44" i="36" l="1"/>
  <c r="BY48" i="36" s="1"/>
  <c r="BZ43" i="36"/>
  <c r="C58" i="30"/>
  <c r="C57" i="30"/>
  <c r="C59" i="30"/>
  <c r="C14" i="30"/>
  <c r="D13" i="30"/>
  <c r="D60" i="30"/>
  <c r="E40" i="26"/>
  <c r="E42" i="26" s="1"/>
  <c r="F26" i="26"/>
  <c r="E33" i="27"/>
  <c r="E27" i="27" s="1"/>
  <c r="E37" i="27" s="1"/>
  <c r="E40" i="27" s="1"/>
  <c r="F39" i="27" s="1"/>
  <c r="K10" i="43"/>
  <c r="K12" i="43" s="1"/>
  <c r="D19" i="43" s="1"/>
  <c r="L5" i="44"/>
  <c r="L8" i="44" s="1"/>
  <c r="E10" i="44" s="1"/>
  <c r="E12" i="44" s="1"/>
  <c r="J13" i="43"/>
  <c r="I14" i="43"/>
  <c r="G20" i="26"/>
  <c r="I6" i="28"/>
  <c r="F9" i="30"/>
  <c r="F43" i="30" s="1"/>
  <c r="BY47" i="36" l="1"/>
  <c r="BZ45" i="36"/>
  <c r="BZ44" i="36" s="1"/>
  <c r="BZ48" i="36" s="1"/>
  <c r="K13" i="43"/>
  <c r="G26" i="26"/>
  <c r="F33" i="27"/>
  <c r="F27" i="27" s="1"/>
  <c r="F37" i="27" s="1"/>
  <c r="F40" i="27" s="1"/>
  <c r="G39" i="27" s="1"/>
  <c r="D58" i="30"/>
  <c r="D14" i="30"/>
  <c r="D57" i="30"/>
  <c r="D59" i="30"/>
  <c r="F40" i="26"/>
  <c r="F42" i="26" s="1"/>
  <c r="E13" i="30"/>
  <c r="E60" i="30"/>
  <c r="J14" i="43"/>
  <c r="K14" i="43" s="1"/>
  <c r="D22" i="43" s="1"/>
  <c r="I7" i="28"/>
  <c r="C7" i="28"/>
  <c r="C10" i="28" s="1"/>
  <c r="G7" i="28"/>
  <c r="F7" i="28"/>
  <c r="F10" i="28" s="1"/>
  <c r="H7" i="28"/>
  <c r="E7" i="28"/>
  <c r="E10" i="28" s="1"/>
  <c r="D7" i="28"/>
  <c r="D10" i="28" s="1"/>
  <c r="BZ47" i="36" l="1"/>
  <c r="CA45" i="36"/>
  <c r="CA43" i="36"/>
  <c r="E14" i="30"/>
  <c r="E58" i="30"/>
  <c r="E57" i="30"/>
  <c r="E59" i="30"/>
  <c r="G40" i="26"/>
  <c r="G42" i="26" s="1"/>
  <c r="F13" i="30"/>
  <c r="F60" i="30"/>
  <c r="CA44" i="36" l="1"/>
  <c r="CA48" i="36" s="1"/>
  <c r="CB43" i="36"/>
  <c r="F14" i="30"/>
  <c r="F59" i="30"/>
  <c r="F58" i="30"/>
  <c r="F57" i="30"/>
  <c r="CA47" i="36" l="1"/>
  <c r="CB45" i="36"/>
  <c r="CB44" i="36" s="1"/>
  <c r="CB48" i="36" s="1"/>
  <c r="CB47" i="36" l="1"/>
  <c r="CC45" i="36"/>
  <c r="CC43" i="36"/>
  <c r="CC44" i="36" l="1"/>
  <c r="CC48" i="36" s="1"/>
  <c r="CD45" i="36" l="1"/>
  <c r="CC47" i="36"/>
  <c r="CD43" i="36"/>
  <c r="CD44" i="36" l="1"/>
  <c r="CD48" i="36" s="1"/>
  <c r="CE45" i="36" l="1"/>
  <c r="CD47" i="36"/>
  <c r="CE43" i="36"/>
  <c r="G52" i="24"/>
  <c r="CE44" i="36" l="1"/>
  <c r="CE48" i="36" s="1"/>
  <c r="G8" i="29"/>
  <c r="G8" i="21"/>
  <c r="G7" i="21"/>
  <c r="CF45" i="36" l="1"/>
  <c r="CE47" i="36"/>
  <c r="CF43" i="36"/>
  <c r="G6" i="21"/>
  <c r="G7" i="29"/>
  <c r="G9" i="29" s="1"/>
  <c r="G11" i="29" s="1"/>
  <c r="G31" i="27"/>
  <c r="G51" i="24"/>
  <c r="G17" i="33"/>
  <c r="CF44" i="36" l="1"/>
  <c r="CF48" i="36" s="1"/>
  <c r="CG43" i="36"/>
  <c r="G8" i="28"/>
  <c r="G10" i="28" s="1"/>
  <c r="G16" i="35"/>
  <c r="H34" i="26" s="1"/>
  <c r="G9" i="21"/>
  <c r="G33" i="30"/>
  <c r="G34" i="30" s="1"/>
  <c r="G55" i="24"/>
  <c r="G344" i="34"/>
  <c r="G22" i="33"/>
  <c r="G24" i="33" s="1"/>
  <c r="G27" i="33" s="1"/>
  <c r="H26" i="33" s="1"/>
  <c r="G5" i="21"/>
  <c r="CG45" i="36" l="1"/>
  <c r="CG44" i="36" s="1"/>
  <c r="CG48" i="36" s="1"/>
  <c r="CF47" i="36"/>
  <c r="H5" i="26"/>
  <c r="H24" i="26"/>
  <c r="G9" i="22"/>
  <c r="G10" i="22" s="1"/>
  <c r="G345" i="34"/>
  <c r="H31" i="26"/>
  <c r="G12" i="30" s="1"/>
  <c r="G28" i="27"/>
  <c r="G340" i="34"/>
  <c r="G360" i="34"/>
  <c r="CG47" i="36" l="1"/>
  <c r="CH45" i="36"/>
  <c r="CH43" i="36"/>
  <c r="G362" i="34"/>
  <c r="G5" i="23"/>
  <c r="BR10" i="36"/>
  <c r="G348" i="34"/>
  <c r="G350" i="34" s="1"/>
  <c r="G5" i="22"/>
  <c r="G13" i="22" s="1"/>
  <c r="CH44" i="36" l="1"/>
  <c r="CH48" i="36" s="1"/>
  <c r="CI43" i="36"/>
  <c r="G355" i="34"/>
  <c r="G354" i="34"/>
  <c r="G57" i="24"/>
  <c r="G15" i="22"/>
  <c r="G366" i="34"/>
  <c r="G367" i="34"/>
  <c r="G13" i="23" s="1"/>
  <c r="G58" i="24"/>
  <c r="G8" i="23"/>
  <c r="CH47" i="36" l="1"/>
  <c r="CI45" i="36"/>
  <c r="CI44" i="36" s="1"/>
  <c r="CI48" i="36" s="1"/>
  <c r="G19" i="22"/>
  <c r="H352" i="34"/>
  <c r="G14" i="35"/>
  <c r="H28" i="26" s="1"/>
  <c r="G20" i="22"/>
  <c r="G15" i="35"/>
  <c r="G12" i="23"/>
  <c r="H364" i="34"/>
  <c r="H10" i="23" s="1"/>
  <c r="G36" i="30"/>
  <c r="G37" i="30" s="1"/>
  <c r="G60" i="24"/>
  <c r="J16" i="44" s="1"/>
  <c r="J17" i="44" s="1"/>
  <c r="CI47" i="36" l="1"/>
  <c r="CJ45" i="36"/>
  <c r="CJ43" i="36"/>
  <c r="H16" i="33"/>
  <c r="H10" i="26"/>
  <c r="H39" i="26"/>
  <c r="I38" i="26" s="1"/>
  <c r="H106" i="31"/>
  <c r="H17" i="22"/>
  <c r="CJ44" i="36" l="1"/>
  <c r="CJ48" i="36" s="1"/>
  <c r="H7" i="26"/>
  <c r="G33" i="27"/>
  <c r="G27" i="27" s="1"/>
  <c r="G37" i="27" s="1"/>
  <c r="G40" i="27" s="1"/>
  <c r="H39" i="27" s="1"/>
  <c r="H26" i="26"/>
  <c r="G13" i="30" s="1"/>
  <c r="H36" i="26"/>
  <c r="H35" i="27"/>
  <c r="CJ47" i="36" l="1"/>
  <c r="CK45" i="36"/>
  <c r="CK43" i="36"/>
  <c r="H20" i="26"/>
  <c r="G60" i="30"/>
  <c r="G58" i="30"/>
  <c r="G8" i="30"/>
  <c r="H40" i="26"/>
  <c r="G11" i="30"/>
  <c r="CK44" i="36" l="1"/>
  <c r="CK48" i="36" s="1"/>
  <c r="H42" i="26"/>
  <c r="G59" i="30"/>
  <c r="G9" i="30"/>
  <c r="G43" i="30" s="1"/>
  <c r="G57" i="30"/>
  <c r="G14" i="30"/>
  <c r="G44" i="30"/>
  <c r="CK47" i="36" l="1"/>
  <c r="CL45" i="36"/>
  <c r="CL43" i="36"/>
  <c r="CL44" i="36" l="1"/>
  <c r="CL48" i="36" s="1"/>
  <c r="CM45" i="36" l="1"/>
  <c r="CL47" i="36"/>
  <c r="CM43" i="36"/>
  <c r="CM44" i="36" l="1"/>
  <c r="CM48" i="36" s="1"/>
  <c r="CN45" i="36" l="1"/>
  <c r="CM47" i="36"/>
  <c r="CN43" i="36"/>
  <c r="CN44" i="36" l="1"/>
  <c r="CN48" i="36" s="1"/>
  <c r="CO45" i="36" l="1"/>
  <c r="CN47" i="36"/>
  <c r="CO43" i="36"/>
  <c r="CO44" i="36" l="1"/>
  <c r="CO48" i="36" s="1"/>
  <c r="CO47" i="36" l="1"/>
  <c r="CP45" i="36"/>
  <c r="CP43" i="36"/>
  <c r="CP44" i="36" l="1"/>
  <c r="CP48" i="36" s="1"/>
  <c r="CQ43" i="36"/>
  <c r="CQ44" i="36" l="1"/>
  <c r="CP47" i="36"/>
  <c r="CQ45" i="36"/>
  <c r="CQ48" i="36"/>
  <c r="CQ47" i="36" l="1"/>
  <c r="CR45" i="36"/>
  <c r="CR43" i="36"/>
  <c r="H52" i="24"/>
  <c r="CR44" i="36" l="1"/>
  <c r="CR48" i="36" s="1"/>
  <c r="H8" i="21"/>
  <c r="H8" i="29"/>
  <c r="H7" i="21"/>
  <c r="CR47" i="36" l="1"/>
  <c r="CS45" i="36"/>
  <c r="CS43" i="36"/>
  <c r="H17" i="33"/>
  <c r="H7" i="29"/>
  <c r="H9" i="29" s="1"/>
  <c r="H11" i="29" s="1"/>
  <c r="H6" i="21"/>
  <c r="H31" i="27"/>
  <c r="H51" i="24"/>
  <c r="CS44" i="36" l="1"/>
  <c r="CS48" i="36" s="1"/>
  <c r="H33" i="30"/>
  <c r="H34" i="30" s="1"/>
  <c r="H55" i="24"/>
  <c r="H344" i="34"/>
  <c r="H5" i="21"/>
  <c r="H22" i="33"/>
  <c r="H24" i="33" s="1"/>
  <c r="H27" i="33" s="1"/>
  <c r="I26" i="33" s="1"/>
  <c r="H9" i="21"/>
  <c r="H8" i="28"/>
  <c r="H10" i="28" s="1"/>
  <c r="H16" i="35"/>
  <c r="I34" i="26" s="1"/>
  <c r="CT45" i="36" l="1"/>
  <c r="CS47" i="36"/>
  <c r="CT43" i="36"/>
  <c r="H9" i="22"/>
  <c r="H10" i="22" s="1"/>
  <c r="H345" i="34"/>
  <c r="H360" i="34"/>
  <c r="H340" i="34"/>
  <c r="H28" i="27"/>
  <c r="I31" i="26"/>
  <c r="H12" i="30" s="1"/>
  <c r="I24" i="26"/>
  <c r="I5" i="26"/>
  <c r="CT44" i="36" l="1"/>
  <c r="CT48" i="36" s="1"/>
  <c r="H348" i="34"/>
  <c r="H350" i="34" s="1"/>
  <c r="H5" i="22"/>
  <c r="H13" i="22" s="1"/>
  <c r="H5" i="23"/>
  <c r="H362" i="34"/>
  <c r="CU45" i="36" l="1"/>
  <c r="CT47" i="36"/>
  <c r="CU43" i="36"/>
  <c r="H8" i="23"/>
  <c r="H366" i="34"/>
  <c r="H58" i="24"/>
  <c r="H367" i="34"/>
  <c r="H13" i="23" s="1"/>
  <c r="H355" i="34"/>
  <c r="H15" i="22"/>
  <c r="H354" i="34"/>
  <c r="H57" i="24"/>
  <c r="CU44" i="36" l="1"/>
  <c r="CU48" i="36" s="1"/>
  <c r="I364" i="34"/>
  <c r="I10" i="23" s="1"/>
  <c r="H12" i="23"/>
  <c r="H15" i="35"/>
  <c r="H20" i="22"/>
  <c r="H36" i="30"/>
  <c r="H37" i="30" s="1"/>
  <c r="H60" i="24"/>
  <c r="K16" i="44" s="1"/>
  <c r="K17" i="44" s="1"/>
  <c r="H19" i="22"/>
  <c r="H14" i="35"/>
  <c r="I28" i="26" s="1"/>
  <c r="I352" i="34"/>
  <c r="I16" i="33" s="1"/>
  <c r="CV45" i="36" l="1"/>
  <c r="CU47" i="36"/>
  <c r="CV43" i="36"/>
  <c r="I10" i="26"/>
  <c r="I7" i="26" s="1"/>
  <c r="I17" i="22"/>
  <c r="I106" i="31"/>
  <c r="I39" i="26"/>
  <c r="J38" i="26" s="1"/>
  <c r="CV44" i="36" l="1"/>
  <c r="CV48" i="36" s="1"/>
  <c r="CW43" i="36"/>
  <c r="H33" i="27"/>
  <c r="H27" i="27" s="1"/>
  <c r="H37" i="27" s="1"/>
  <c r="H40" i="27" s="1"/>
  <c r="I39" i="27" s="1"/>
  <c r="H8" i="30"/>
  <c r="H9" i="30" s="1"/>
  <c r="H43" i="30" s="1"/>
  <c r="I20" i="26"/>
  <c r="I26" i="26"/>
  <c r="H13" i="30" s="1"/>
  <c r="H58" i="30" s="1"/>
  <c r="I36" i="26"/>
  <c r="I35" i="27"/>
  <c r="CW44" i="36" l="1"/>
  <c r="CW45" i="36"/>
  <c r="CV47" i="36"/>
  <c r="CW48" i="36"/>
  <c r="H59" i="30"/>
  <c r="H57" i="30"/>
  <c r="H60" i="30"/>
  <c r="I40" i="26"/>
  <c r="I42" i="26" s="1"/>
  <c r="H11" i="30"/>
  <c r="CW47" i="36" l="1"/>
  <c r="CX45" i="36"/>
  <c r="CX43" i="36"/>
  <c r="H14" i="30"/>
  <c r="H44" i="30"/>
  <c r="CX44" i="36" l="1"/>
  <c r="CX48" i="36" s="1"/>
  <c r="CY43" i="36"/>
  <c r="CY44" i="36" l="1"/>
  <c r="CX47" i="36"/>
  <c r="CY45" i="36"/>
  <c r="CY48" i="36"/>
  <c r="CY47" i="36" l="1"/>
  <c r="CZ45" i="36"/>
  <c r="CZ43" i="36"/>
  <c r="CZ44" i="36" l="1"/>
  <c r="CZ48" i="36" s="1"/>
  <c r="CZ47" i="36" l="1"/>
  <c r="DA45" i="36"/>
  <c r="DA43" i="36"/>
  <c r="DA44" i="36" l="1"/>
  <c r="DA48" i="36" s="1"/>
  <c r="DB43" i="36"/>
  <c r="DB44" i="36" l="1"/>
  <c r="DA47" i="36"/>
  <c r="DB45" i="36"/>
  <c r="DB48" i="36"/>
  <c r="DC45" i="36" l="1"/>
  <c r="DB47" i="36"/>
  <c r="DC43" i="36"/>
  <c r="DC44" i="36" l="1"/>
  <c r="DC48" i="36" s="1"/>
  <c r="DD45" i="36" l="1"/>
  <c r="DC47" i="36"/>
  <c r="DD43" i="36"/>
  <c r="I52" i="24"/>
  <c r="DD44" i="36" l="1"/>
  <c r="DD48" i="36" s="1"/>
  <c r="I8" i="21"/>
  <c r="I8" i="29"/>
  <c r="I17" i="33"/>
  <c r="I7" i="21"/>
  <c r="DE45" i="36" l="1"/>
  <c r="DD47" i="36"/>
  <c r="DE43" i="36"/>
  <c r="I22" i="33"/>
  <c r="I24" i="33" s="1"/>
  <c r="I27" i="33" s="1"/>
  <c r="I5" i="21"/>
  <c r="I16" i="35"/>
  <c r="J34" i="26" s="1"/>
  <c r="I9" i="21"/>
  <c r="I8" i="28"/>
  <c r="I10" i="28" s="1"/>
  <c r="I7" i="29"/>
  <c r="I9" i="29" s="1"/>
  <c r="I11" i="29" s="1"/>
  <c r="I6" i="21"/>
  <c r="I51" i="24"/>
  <c r="I31" i="27"/>
  <c r="DE44" i="36" l="1"/>
  <c r="DE48" i="36" s="1"/>
  <c r="I28" i="27"/>
  <c r="J31" i="26"/>
  <c r="I12" i="30" s="1"/>
  <c r="I344" i="34"/>
  <c r="I55" i="24"/>
  <c r="I33" i="30"/>
  <c r="I34" i="30" s="1"/>
  <c r="J24" i="26"/>
  <c r="J5" i="26"/>
  <c r="DE47" i="36" l="1"/>
  <c r="DF45" i="36"/>
  <c r="DF43" i="36"/>
  <c r="I340" i="34"/>
  <c r="I360" i="34"/>
  <c r="I345" i="34"/>
  <c r="I9" i="22"/>
  <c r="I10" i="22" s="1"/>
  <c r="DF44" i="36" l="1"/>
  <c r="DF48" i="36" s="1"/>
  <c r="DG43" i="36"/>
  <c r="I5" i="23"/>
  <c r="I362" i="34"/>
  <c r="I5" i="22"/>
  <c r="I13" i="22" s="1"/>
  <c r="I348" i="34"/>
  <c r="I350" i="34" s="1"/>
  <c r="DG44" i="36" l="1"/>
  <c r="DF47" i="36"/>
  <c r="DG45" i="36"/>
  <c r="DG48" i="36"/>
  <c r="I354" i="34"/>
  <c r="I57" i="24"/>
  <c r="I15" i="22"/>
  <c r="I355" i="34"/>
  <c r="I58" i="24"/>
  <c r="I366" i="34"/>
  <c r="I12" i="23" s="1"/>
  <c r="I8" i="23"/>
  <c r="I367" i="34"/>
  <c r="I13" i="23" s="1"/>
  <c r="DG47" i="36" l="1"/>
  <c r="DH45" i="36"/>
  <c r="DH43" i="36"/>
  <c r="I15" i="35"/>
  <c r="I20" i="22"/>
  <c r="I36" i="30"/>
  <c r="I37" i="30" s="1"/>
  <c r="I60" i="24"/>
  <c r="L16" i="44" s="1"/>
  <c r="L17" i="44" s="1"/>
  <c r="I19" i="22"/>
  <c r="I14" i="35"/>
  <c r="J28" i="26" s="1"/>
  <c r="DH44" i="36" l="1"/>
  <c r="DH48" i="36" s="1"/>
  <c r="J26" i="26"/>
  <c r="I13" i="30" s="1"/>
  <c r="J10" i="26"/>
  <c r="J7" i="26" s="1"/>
  <c r="J39" i="26"/>
  <c r="J36" i="26" s="1"/>
  <c r="J106" i="31"/>
  <c r="DH47" i="36" l="1"/>
  <c r="DI45" i="36"/>
  <c r="DI43" i="36"/>
  <c r="I58" i="30"/>
  <c r="I8" i="30"/>
  <c r="I9" i="30" s="1"/>
  <c r="I43" i="30" s="1"/>
  <c r="I60" i="30"/>
  <c r="J20" i="26"/>
  <c r="I33" i="27"/>
  <c r="I27" i="27" s="1"/>
  <c r="I37" i="27" s="1"/>
  <c r="I40" i="27" s="1"/>
  <c r="I11" i="30"/>
  <c r="J40" i="26"/>
  <c r="I59" i="30" l="1"/>
  <c r="DI44" i="36"/>
  <c r="DI48" i="36" s="1"/>
  <c r="I57" i="30"/>
  <c r="J42" i="26"/>
  <c r="I14" i="30"/>
  <c r="I44" i="30"/>
  <c r="DJ45" i="36" l="1"/>
  <c r="DI47" i="36"/>
  <c r="DJ43" i="36"/>
  <c r="DJ44" i="36" l="1"/>
  <c r="DJ48" i="36" s="1"/>
  <c r="DK45" i="36" l="1"/>
  <c r="DJ47" i="36"/>
  <c r="DK43" i="36"/>
  <c r="DK44" i="36" l="1"/>
  <c r="DK48" i="36" s="1"/>
  <c r="DL45" i="36" l="1"/>
  <c r="DK47" i="36"/>
  <c r="DL43" i="36"/>
  <c r="DL44" i="36" l="1"/>
  <c r="DL48" i="36" s="1"/>
  <c r="DM45" i="36" l="1"/>
  <c r="DL47" i="36"/>
  <c r="DM43" i="36"/>
  <c r="DM44" i="36" l="1"/>
  <c r="DM48" i="36" s="1"/>
  <c r="DN43" i="36"/>
  <c r="DN44" i="36" l="1"/>
  <c r="DM47" i="36"/>
  <c r="DN45" i="36"/>
  <c r="DN48" i="36"/>
  <c r="DO43" i="36" s="1"/>
  <c r="DO44" i="36" l="1"/>
  <c r="DN47" i="36"/>
  <c r="DO45" i="36"/>
  <c r="DO48" i="36"/>
  <c r="DO47" i="36" l="1"/>
  <c r="DP45" i="36"/>
  <c r="DP43" i="36"/>
  <c r="DP44" i="36" l="1"/>
  <c r="DP48" i="36" s="1"/>
  <c r="DP47" i="36" l="1"/>
  <c r="DQ45" i="36"/>
  <c r="DQ43" i="36"/>
  <c r="DQ44" i="36" l="1"/>
  <c r="DQ48" i="36" s="1"/>
  <c r="DQ47" i="36" l="1"/>
  <c r="DR45" i="36"/>
  <c r="DR43" i="36"/>
  <c r="DR44" i="36" l="1"/>
  <c r="DR48" i="36" s="1"/>
  <c r="DS45" i="36" l="1"/>
  <c r="DR47" i="36"/>
  <c r="DS43" i="36"/>
  <c r="DS44" i="36" s="1"/>
  <c r="DS48" i="36" s="1"/>
  <c r="DS47" i="36" s="1"/>
</calcChain>
</file>

<file path=xl/sharedStrings.xml><?xml version="1.0" encoding="utf-8"?>
<sst xmlns="http://schemas.openxmlformats.org/spreadsheetml/2006/main" count="988" uniqueCount="464">
  <si>
    <t>Tabella 1</t>
  </si>
  <si>
    <t>Fatturato</t>
  </si>
  <si>
    <t>TOTALE</t>
  </si>
  <si>
    <t>Tabella 5</t>
  </si>
  <si>
    <t>Iva a Debito</t>
  </si>
  <si>
    <t>Tabella 2</t>
  </si>
  <si>
    <t>Tabella 6</t>
  </si>
  <si>
    <t>Crediti commerciali</t>
  </si>
  <si>
    <t xml:space="preserve">TOTALE </t>
  </si>
  <si>
    <t>Tabella 3</t>
  </si>
  <si>
    <t>Tabella 9</t>
  </si>
  <si>
    <t>Incassi</t>
  </si>
  <si>
    <t>Totale Incassi</t>
  </si>
  <si>
    <t>Consumo Merci</t>
  </si>
  <si>
    <t>Acquisti</t>
  </si>
  <si>
    <t>Tabella 7</t>
  </si>
  <si>
    <t>Iva a Credito</t>
  </si>
  <si>
    <t>Tabella 8</t>
  </si>
  <si>
    <t>Debiti commerciali</t>
  </si>
  <si>
    <t>TOTALE Debiti</t>
  </si>
  <si>
    <t>Tabella 10</t>
  </si>
  <si>
    <t>Uscite</t>
  </si>
  <si>
    <t>Totale Pagamenti</t>
  </si>
  <si>
    <t>Tabella 11</t>
  </si>
  <si>
    <t>Costi Gestione</t>
  </si>
  <si>
    <t>consulenze legali, fiscali, notarili, ecc…</t>
  </si>
  <si>
    <t xml:space="preserve">affitti </t>
  </si>
  <si>
    <t>altri costi amministrativi</t>
  </si>
  <si>
    <t>Premi assicurativi</t>
  </si>
  <si>
    <t>Totale Costi</t>
  </si>
  <si>
    <t>Tabella 12</t>
  </si>
  <si>
    <t>Credito Iva</t>
  </si>
  <si>
    <t>Totale Credito Iva</t>
  </si>
  <si>
    <t>Tabella 13</t>
  </si>
  <si>
    <t>Pagamenti</t>
  </si>
  <si>
    <t>Tabella 14</t>
  </si>
  <si>
    <t>Costo Dipendenti</t>
  </si>
  <si>
    <t>Retribuzione</t>
  </si>
  <si>
    <t>INPS</t>
  </si>
  <si>
    <t>INAIL</t>
  </si>
  <si>
    <t>TFR</t>
  </si>
  <si>
    <t>Totale Costo</t>
  </si>
  <si>
    <t>Tabella 15</t>
  </si>
  <si>
    <t>Totale Uscite</t>
  </si>
  <si>
    <t>Tabella 16</t>
  </si>
  <si>
    <t>Investimenti</t>
  </si>
  <si>
    <t>Investimenti Materiali</t>
  </si>
  <si>
    <t>Investimenti Immateriali</t>
  </si>
  <si>
    <t>Tabella 17</t>
  </si>
  <si>
    <t>Ammortamenti</t>
  </si>
  <si>
    <t>Tabella 18</t>
  </si>
  <si>
    <t>Iva a credito</t>
  </si>
  <si>
    <t>Tabella 19</t>
  </si>
  <si>
    <t>Totale Iva a Credito</t>
  </si>
  <si>
    <t>Tabella 20</t>
  </si>
  <si>
    <t>Finanziamento</t>
  </si>
  <si>
    <t xml:space="preserve">Periodo Stipula Contratto </t>
  </si>
  <si>
    <t>Tasso di interesse annuale</t>
  </si>
  <si>
    <t>Importo Mutuo</t>
  </si>
  <si>
    <t>Numero rate annuali (da 1 a 4)</t>
  </si>
  <si>
    <t>Numero anni</t>
  </si>
  <si>
    <t>Totale Rate</t>
  </si>
  <si>
    <t>Tasso di interesse effettivo</t>
  </si>
  <si>
    <t>Rata (quota capitale + oneri finanziari)</t>
  </si>
  <si>
    <t>FINANZIAMENTO</t>
  </si>
  <si>
    <t>mese 1</t>
  </si>
  <si>
    <t>mese 2</t>
  </si>
  <si>
    <t>mese 3</t>
  </si>
  <si>
    <t>mese 4</t>
  </si>
  <si>
    <t>mese 5</t>
  </si>
  <si>
    <t>mese 6</t>
  </si>
  <si>
    <t>mese 7</t>
  </si>
  <si>
    <t>mese 8</t>
  </si>
  <si>
    <t>mese 9</t>
  </si>
  <si>
    <t>mese 10</t>
  </si>
  <si>
    <t>mese 11</t>
  </si>
  <si>
    <t>mese 12</t>
  </si>
  <si>
    <t>Rata</t>
  </si>
  <si>
    <t>Quota Capitale</t>
  </si>
  <si>
    <t>Quota Capitale Cumulata</t>
  </si>
  <si>
    <t xml:space="preserve">Oneri Finanziari </t>
  </si>
  <si>
    <t>Debito Residuo</t>
  </si>
  <si>
    <t>Tabella 22</t>
  </si>
  <si>
    <t xml:space="preserve">Reddito Imponibile </t>
  </si>
  <si>
    <t>Costo non detraibili IRAP</t>
  </si>
  <si>
    <t>Costo del Personale</t>
  </si>
  <si>
    <t>Oneri Finanziari</t>
  </si>
  <si>
    <t>Totale costi non deducibili</t>
  </si>
  <si>
    <t>Reddito Imponibile Irap</t>
  </si>
  <si>
    <t>Imposta Irap</t>
  </si>
  <si>
    <t>Liquidazione Irap</t>
  </si>
  <si>
    <t>Debito Irap</t>
  </si>
  <si>
    <t>Credito Irap</t>
  </si>
  <si>
    <t>Tabella 23</t>
  </si>
  <si>
    <t>Imposta Ires</t>
  </si>
  <si>
    <t>Liquidazione Ires</t>
  </si>
  <si>
    <t>Debito Ires</t>
  </si>
  <si>
    <t>Credito Ires</t>
  </si>
  <si>
    <t>Tabella 24</t>
  </si>
  <si>
    <t>Erario c/Iva</t>
  </si>
  <si>
    <t xml:space="preserve">Erario c/iva </t>
  </si>
  <si>
    <t>Utilizzo Iva a credito</t>
  </si>
  <si>
    <t>Liquidazione Iva</t>
  </si>
  <si>
    <t>Riporto Iva a Credito</t>
  </si>
  <si>
    <t>Pagamento Iva</t>
  </si>
  <si>
    <t>Tabella 25</t>
  </si>
  <si>
    <t>Margine Contribuzione</t>
  </si>
  <si>
    <t>% Margine di contribuzione</t>
  </si>
  <si>
    <t>Costi Gestionali</t>
  </si>
  <si>
    <t>AMMORTAMENTI</t>
  </si>
  <si>
    <t>Amm,ti materiali</t>
  </si>
  <si>
    <t>Amm.ti immateriali</t>
  </si>
  <si>
    <t>Costi Personale</t>
  </si>
  <si>
    <t>REDDITO OPERATIVO</t>
  </si>
  <si>
    <t>GESTIONE FINANZIARIA</t>
  </si>
  <si>
    <t>Oneri Finanziari Finanziamento</t>
  </si>
  <si>
    <t>Utile esercizio anteimposte</t>
  </si>
  <si>
    <t>Irap</t>
  </si>
  <si>
    <t>Ires</t>
  </si>
  <si>
    <t>Utile netto dopo Irap</t>
  </si>
  <si>
    <t>Tabella 26</t>
  </si>
  <si>
    <t>Banca/cassa</t>
  </si>
  <si>
    <t>Crediti esigibili nell'esercizio</t>
  </si>
  <si>
    <t>Credito v erario</t>
  </si>
  <si>
    <t>Investimenti materiali</t>
  </si>
  <si>
    <t>Investimenti immateriali</t>
  </si>
  <si>
    <t>F.do amm.to inv materiali</t>
  </si>
  <si>
    <t>F.do amm.to inv immateriali</t>
  </si>
  <si>
    <t>TOTALE ATTIVO</t>
  </si>
  <si>
    <t>Banca/Cassa</t>
  </si>
  <si>
    <t>Debiti correnti</t>
  </si>
  <si>
    <t>Debiti Commerciali</t>
  </si>
  <si>
    <t>Debito v/Erario</t>
  </si>
  <si>
    <t>Iva a debito</t>
  </si>
  <si>
    <t>Debiti m/l termine</t>
  </si>
  <si>
    <t>Fondo TFR</t>
  </si>
  <si>
    <t>Finanziamento Soci</t>
  </si>
  <si>
    <t>Patrimonio Netto</t>
  </si>
  <si>
    <t>Capitale Sociale</t>
  </si>
  <si>
    <t>Utile a nuovo</t>
  </si>
  <si>
    <t>Utile Esercizio</t>
  </si>
  <si>
    <t>TOTALE PASSIVO</t>
  </si>
  <si>
    <t>Tabella 27</t>
  </si>
  <si>
    <t>Reddito Operativo</t>
  </si>
  <si>
    <t xml:space="preserve">    -   Accantonamento TFR ed Altri Fondi</t>
  </si>
  <si>
    <t xml:space="preserve">    -   AmmortamentI</t>
  </si>
  <si>
    <t>1° MARGINE</t>
  </si>
  <si>
    <t xml:space="preserve"> Variazione Circolante Netto</t>
  </si>
  <si>
    <t xml:space="preserve">     - Variazione Crediti v/clienti</t>
  </si>
  <si>
    <t xml:space="preserve">     - Variazione Erario Iva</t>
  </si>
  <si>
    <t xml:space="preserve">     - Variazione Rim. Merci, Mat. Prime, Suss., Semilav.</t>
  </si>
  <si>
    <t xml:space="preserve">     - Variazione Fornitori Commerciali</t>
  </si>
  <si>
    <t>CASH FLOW DELLA GESTIONE CARATTERISTICA</t>
  </si>
  <si>
    <t xml:space="preserve">     - Investimenti</t>
  </si>
  <si>
    <t xml:space="preserve">          1) Materiali</t>
  </si>
  <si>
    <t xml:space="preserve">          2) Immateriali</t>
  </si>
  <si>
    <t>CASH FLOW OPERAZIONALE</t>
  </si>
  <si>
    <t>Variazione debiti A m/l termine</t>
  </si>
  <si>
    <t xml:space="preserve">     - Finanziamento Soci</t>
  </si>
  <si>
    <t xml:space="preserve">     - Oneri finanziari </t>
  </si>
  <si>
    <t xml:space="preserve">     - Imposte di competenza</t>
  </si>
  <si>
    <t xml:space="preserve">     - Variazione Capitale Sociale</t>
  </si>
  <si>
    <t xml:space="preserve">     - Utili non riportati a nuovo</t>
  </si>
  <si>
    <t>CASH FLOW (VARIAZIONE LIQUIDITA' A BREVE)</t>
  </si>
  <si>
    <t>SALDO INIZIALE BANCA</t>
  </si>
  <si>
    <t>SALDO FINALE BANCA</t>
  </si>
  <si>
    <t>Tabella 28</t>
  </si>
  <si>
    <t>ATTIVITA'</t>
  </si>
  <si>
    <t>Blocco 1 :  Attività Fisse</t>
  </si>
  <si>
    <t>Blocco 2 :  Attività Correnti</t>
  </si>
  <si>
    <t>PASSIVITA'</t>
  </si>
  <si>
    <t>Blocco 3 :  Capitale Proprio</t>
  </si>
  <si>
    <t>Blocco 4 :  Debiti a medio lungo termine</t>
  </si>
  <si>
    <t>Blocco 5 :  Passivià correnti</t>
  </si>
  <si>
    <t>LOAN LIFE COVER RATIO</t>
  </si>
  <si>
    <t>Tasso Finanziamenti</t>
  </si>
  <si>
    <t>FCFO (Flusso monetario della gestione operativa al netto delle imposte) Attualizzato</t>
  </si>
  <si>
    <t>FCFO Attualizzato</t>
  </si>
  <si>
    <t>LLCR</t>
  </si>
  <si>
    <t>DEBT SERVICE COVER RATIO</t>
  </si>
  <si>
    <t>FCFO (Flusso monetario della gestione operativa al netto delle imposte)</t>
  </si>
  <si>
    <t>Servizio del Debito:</t>
  </si>
  <si>
    <t>- Quota Capitale</t>
  </si>
  <si>
    <t>- Quota Interessi su Indebitamento a MLT</t>
  </si>
  <si>
    <t>TOT Servizio del Debito</t>
  </si>
  <si>
    <t>DSCR</t>
  </si>
  <si>
    <t>RICLASSIFICAZIONE CE</t>
  </si>
  <si>
    <t>Blocco 1 Fatturrato</t>
  </si>
  <si>
    <t>Blocco 2 Consumo Merci</t>
  </si>
  <si>
    <t xml:space="preserve">1° Margine -&gt;Margine Contribuzione Lordo (Blocco 1 – Blocco 2): </t>
  </si>
  <si>
    <t>Blocco 3 Costi Gestione</t>
  </si>
  <si>
    <t>2° Margine -&gt;Valore aggiunto</t>
  </si>
  <si>
    <t>Blocco 4 Costo del Lavoro</t>
  </si>
  <si>
    <t xml:space="preserve">3° Margine -&gt; Margine Operativo Lordo  </t>
  </si>
  <si>
    <t>Blocco 5 Ammortamenti e accantonamenti</t>
  </si>
  <si>
    <t>4° Margine -&gt; Reddito Operativo (Ebit)</t>
  </si>
  <si>
    <t>Blocco 6 Saldo gestione finanziaria</t>
  </si>
  <si>
    <t>5° Margine -&gt; Reddito Corrente</t>
  </si>
  <si>
    <t>Blocco 7 Imposte ed onere tributari</t>
  </si>
  <si>
    <t>6° Margine -&gt; Risultato netto</t>
  </si>
  <si>
    <t>Indicatori di Redditività</t>
  </si>
  <si>
    <t>ROI</t>
  </si>
  <si>
    <t>ROE</t>
  </si>
  <si>
    <t>Indicatori Produttività</t>
  </si>
  <si>
    <t>Numero dipendenti</t>
  </si>
  <si>
    <t>Ricavi Pro Capite</t>
  </si>
  <si>
    <t>Valore aggiunto pro-capite</t>
  </si>
  <si>
    <t>Costo del lavoro Pro-Capite</t>
  </si>
  <si>
    <t>Indicatori di Liquidità</t>
  </si>
  <si>
    <t>Capitale circolante netto</t>
  </si>
  <si>
    <t>Margine di tesoreria</t>
  </si>
  <si>
    <t>Current ratio</t>
  </si>
  <si>
    <t>Quick Ratio</t>
  </si>
  <si>
    <t>Anno Iniziale</t>
  </si>
  <si>
    <t>Aliquota Iva</t>
  </si>
  <si>
    <t>Su Vendite</t>
  </si>
  <si>
    <t>Su Acquisti</t>
  </si>
  <si>
    <t>gg dilazione</t>
  </si>
  <si>
    <t>Aliquota Ires</t>
  </si>
  <si>
    <t>Aliquota Irap</t>
  </si>
  <si>
    <t xml:space="preserve">Magazzino </t>
  </si>
  <si>
    <t>Rimanenze Iniziali</t>
  </si>
  <si>
    <t>Acquisti Merci/Prodotti</t>
  </si>
  <si>
    <t>Tabella 29</t>
  </si>
  <si>
    <t>Aumento Capitale Soci</t>
  </si>
  <si>
    <t>Totale Entrate</t>
  </si>
  <si>
    <t>Personale</t>
  </si>
  <si>
    <t>Irap e Ires</t>
  </si>
  <si>
    <t>Rata Finanziamento</t>
  </si>
  <si>
    <t>Iva</t>
  </si>
  <si>
    <t>Distribuzione Utile</t>
  </si>
  <si>
    <t>Flusso finanziario</t>
  </si>
  <si>
    <t>Saldo Banca</t>
  </si>
  <si>
    <t>Variazione Crediti Commerciali</t>
  </si>
  <si>
    <t>Variazione Debito Iva</t>
  </si>
  <si>
    <t xml:space="preserve">Totale </t>
  </si>
  <si>
    <t>Totale</t>
  </si>
  <si>
    <t>Credito Commerciale</t>
  </si>
  <si>
    <t>Incasso</t>
  </si>
  <si>
    <t>Variazione Credito Iva</t>
  </si>
  <si>
    <t>Magazzino Merci/Prodotti</t>
  </si>
  <si>
    <t>Consumo Merci/Prodotti</t>
  </si>
  <si>
    <t>Rimanenze</t>
  </si>
  <si>
    <t>Giacenza Prodotti/Merci</t>
  </si>
  <si>
    <t>Rimanenze Quantità</t>
  </si>
  <si>
    <t>Debito Commerciale</t>
  </si>
  <si>
    <t>Variazione Debiti Commerciali</t>
  </si>
  <si>
    <t>Fornitori Merci</t>
  </si>
  <si>
    <t>BUDGET VENDITE</t>
  </si>
  <si>
    <t>BUDGET ACQUISTI</t>
  </si>
  <si>
    <t>BUDGET COSTI GESTIONE</t>
  </si>
  <si>
    <t>Costi Gestione (netto Iva)</t>
  </si>
  <si>
    <t>IVA</t>
  </si>
  <si>
    <t>GG DIL</t>
  </si>
  <si>
    <t>Parametri</t>
  </si>
  <si>
    <t>Fornitori Servizi</t>
  </si>
  <si>
    <t>Debiti Commerciale</t>
  </si>
  <si>
    <t>BUDGET DIPENDENTE</t>
  </si>
  <si>
    <t>Profilo 4</t>
  </si>
  <si>
    <t>Profilo 5</t>
  </si>
  <si>
    <t>RAL</t>
  </si>
  <si>
    <t>% Inps Az</t>
  </si>
  <si>
    <t>% Inail Az</t>
  </si>
  <si>
    <t>n° Dipendenti</t>
  </si>
  <si>
    <t>d</t>
  </si>
  <si>
    <t>Liquidazione TFR</t>
  </si>
  <si>
    <t>Variazione Fondo TFR</t>
  </si>
  <si>
    <t>BUDGET INVESTIMENTI</t>
  </si>
  <si>
    <t>Categoria</t>
  </si>
  <si>
    <t>Amm.to</t>
  </si>
  <si>
    <t>Materiali</t>
  </si>
  <si>
    <t>Immateriali</t>
  </si>
  <si>
    <t xml:space="preserve">Ammortamento </t>
  </si>
  <si>
    <t xml:space="preserve">F-do Ammortamento </t>
  </si>
  <si>
    <t>Variazione Imm.ni Materiali</t>
  </si>
  <si>
    <t>Variazione Imm.ni Immateriali</t>
  </si>
  <si>
    <t>Variazione F.do amm.to Materiali</t>
  </si>
  <si>
    <t>Variazione F.do amm.to Immateriali</t>
  </si>
  <si>
    <t>FONTI FINANZIAMENTO ESTERNE</t>
  </si>
  <si>
    <t>Variazione Finanziamento Soci</t>
  </si>
  <si>
    <t>Variazione Capitale Soci</t>
  </si>
  <si>
    <t xml:space="preserve">Finanziamento </t>
  </si>
  <si>
    <t>FONTI FINANZIAMENTO INTERNE</t>
  </si>
  <si>
    <t>Equity</t>
  </si>
  <si>
    <t xml:space="preserve">Anno Stipula Contratto </t>
  </si>
  <si>
    <t>Variazione Debiti Tributari</t>
  </si>
  <si>
    <t>Variazione Crediti Tributari</t>
  </si>
  <si>
    <t>IRAP</t>
  </si>
  <si>
    <t>IRES</t>
  </si>
  <si>
    <t>Reddito Imponibile Ires</t>
  </si>
  <si>
    <t>Variazione Finanziamento Banche</t>
  </si>
  <si>
    <t xml:space="preserve">     - Finanziamento </t>
  </si>
  <si>
    <t xml:space="preserve">     - Utilizzo TFR</t>
  </si>
  <si>
    <t>Utile</t>
  </si>
  <si>
    <t>Distribuzione</t>
  </si>
  <si>
    <t>Variazione Distribuzione Utile</t>
  </si>
  <si>
    <t>Tabella 4</t>
  </si>
  <si>
    <t>Tabella 21</t>
  </si>
  <si>
    <t>*</t>
  </si>
  <si>
    <t>Crediti Commerciali</t>
  </si>
  <si>
    <t>Numero Tabella</t>
  </si>
  <si>
    <t>Descrizione</t>
  </si>
  <si>
    <t>Acquisto Investimenti</t>
  </si>
  <si>
    <t>Iva a Credito Investimenti</t>
  </si>
  <si>
    <t>Uscite Investimenti</t>
  </si>
  <si>
    <t>Fonti Finanziamento</t>
  </si>
  <si>
    <t>FINANZIAMENTO BANCA</t>
  </si>
  <si>
    <t>Finanziamneto Banca</t>
  </si>
  <si>
    <t>Conto Economico</t>
  </si>
  <si>
    <t>Stato Patrimoniale</t>
  </si>
  <si>
    <t>Stato Patriminiale</t>
  </si>
  <si>
    <t>Rendiconto Finanziario</t>
  </si>
  <si>
    <t>^</t>
  </si>
  <si>
    <t>Tabella 30</t>
  </si>
  <si>
    <t>Ratios</t>
  </si>
  <si>
    <t>RICLASSIFICAZIONE sp</t>
  </si>
  <si>
    <t>Movimenti Banca</t>
  </si>
  <si>
    <t>Tabella 31</t>
  </si>
  <si>
    <t>Incidenza Costo su Prodotto/Servizio</t>
  </si>
  <si>
    <t>Tabella 32</t>
  </si>
  <si>
    <t>Break Even</t>
  </si>
  <si>
    <t>COSTI VAR UNITARIO</t>
  </si>
  <si>
    <t>COSTI FISSI</t>
  </si>
  <si>
    <t>PREZZO UNITARIO ponderato</t>
  </si>
  <si>
    <t>QUANTITA'</t>
  </si>
  <si>
    <t>P - CV</t>
  </si>
  <si>
    <t>QUANTITA' BEP</t>
  </si>
  <si>
    <t>Magazzino Merci prodotti</t>
  </si>
  <si>
    <t>Uscite x Dipendenti</t>
  </si>
  <si>
    <t>Uscite x Investimenti</t>
  </si>
  <si>
    <t>Importo</t>
  </si>
  <si>
    <t>Al. Amm.to</t>
  </si>
  <si>
    <t>Classificazione</t>
  </si>
  <si>
    <t>Prodotto 1</t>
  </si>
  <si>
    <t>Prodotto 2</t>
  </si>
  <si>
    <t>Prodotto 3</t>
  </si>
  <si>
    <t>Prodotto 4</t>
  </si>
  <si>
    <t>Prodotto 5</t>
  </si>
  <si>
    <t>Rate Annuali</t>
  </si>
  <si>
    <t>INPUT</t>
  </si>
  <si>
    <t>Ricerca &amp; Sviluppo</t>
  </si>
  <si>
    <t>Marketing/Promozione</t>
  </si>
  <si>
    <t>Brevetti</t>
  </si>
  <si>
    <t>Spese Costituzione</t>
  </si>
  <si>
    <t>Attezzature Tecniche</t>
  </si>
  <si>
    <t>Anno 1</t>
  </si>
  <si>
    <t>Anno 2</t>
  </si>
  <si>
    <t>Anno 3</t>
  </si>
  <si>
    <t>Livello 5</t>
  </si>
  <si>
    <t>Livello 7</t>
  </si>
  <si>
    <t>Dirigente</t>
  </si>
  <si>
    <t>Costi Vendita</t>
  </si>
  <si>
    <t>utenze</t>
  </si>
  <si>
    <t>Rimanenze Finali</t>
  </si>
  <si>
    <t>Stagionalità</t>
  </si>
  <si>
    <t>RICAVI</t>
  </si>
  <si>
    <t>Magazzino</t>
  </si>
  <si>
    <t>Pagamento</t>
  </si>
  <si>
    <t>Costi Variabili</t>
  </si>
  <si>
    <t>Saldo Iva</t>
  </si>
  <si>
    <t>Entrate</t>
  </si>
  <si>
    <t>Flusso</t>
  </si>
  <si>
    <t>Esposizione</t>
  </si>
  <si>
    <t>Importo Socio</t>
  </si>
  <si>
    <t>% Partecipazione Socio</t>
  </si>
  <si>
    <t>Cash Flow Operazionale</t>
  </si>
  <si>
    <t>Cash Flow Operazionale Socio</t>
  </si>
  <si>
    <t>Flusso per detrazione Imposta</t>
  </si>
  <si>
    <t>Cash Flow Operazionale Socio Finale</t>
  </si>
  <si>
    <t>TIR</t>
  </si>
  <si>
    <t>Payback Period</t>
  </si>
  <si>
    <t>Tabella 33</t>
  </si>
  <si>
    <t>Valutazione Socio</t>
  </si>
  <si>
    <t>Cash Flow Operazionale Socio Cumulato</t>
  </si>
  <si>
    <t>t</t>
  </si>
  <si>
    <t>A1</t>
  </si>
  <si>
    <t>A2</t>
  </si>
  <si>
    <t>A3</t>
  </si>
  <si>
    <t>A4</t>
  </si>
  <si>
    <t>A5</t>
  </si>
  <si>
    <t>A6</t>
  </si>
  <si>
    <t>A7</t>
  </si>
  <si>
    <t>cash flow</t>
  </si>
  <si>
    <t>Anni attualizzati</t>
  </si>
  <si>
    <t>Valore attuale anni</t>
  </si>
  <si>
    <t>Valore Aziendale</t>
  </si>
  <si>
    <t>Valore Azienda</t>
  </si>
  <si>
    <t>Discount Cash Flow</t>
  </si>
  <si>
    <t>Tasso di attualizzazione</t>
  </si>
  <si>
    <t>Tasso euribor</t>
  </si>
  <si>
    <t>Tasso rischio settore</t>
  </si>
  <si>
    <t>Utile Netto</t>
  </si>
  <si>
    <t>Societa Comparabile 1</t>
  </si>
  <si>
    <t>Societa Comparabile 2</t>
  </si>
  <si>
    <t>Societa Comparabile 3</t>
  </si>
  <si>
    <t>Societa Comparabile 4</t>
  </si>
  <si>
    <t>Societa Comparabile 5</t>
  </si>
  <si>
    <t>Societa Comparabile 6</t>
  </si>
  <si>
    <t>Societa Comparabile 7</t>
  </si>
  <si>
    <t>Prezzo per Azione</t>
  </si>
  <si>
    <t>Utile nettp per Azione</t>
  </si>
  <si>
    <t>P/E</t>
  </si>
  <si>
    <t>Media</t>
  </si>
  <si>
    <t>Metodo dei Multipli</t>
  </si>
  <si>
    <t>Tabella 34</t>
  </si>
  <si>
    <t>D. ASPETTI ECONOMICO-FINANZIARI</t>
  </si>
  <si>
    <t>D.1 Prospetto fonti/impieghi (da compilare tenendo conto delle voci di investimento inserite nella tabella 5a o 5b)</t>
  </si>
  <si>
    <t>Anno 1° (€)</t>
  </si>
  <si>
    <t>Anno 2° (€)</t>
  </si>
  <si>
    <t>Totale (€)</t>
  </si>
  <si>
    <t>Impieghi</t>
  </si>
  <si>
    <r>
      <t>·</t>
    </r>
    <r>
      <rPr>
        <sz val="7"/>
        <color rgb="FF000000"/>
        <rFont val="Times New Roman"/>
        <family val="1"/>
      </rPr>
      <t xml:space="preserve">       </t>
    </r>
    <r>
      <rPr>
        <sz val="8"/>
        <color rgb="FF000000"/>
        <rFont val="Calibri"/>
        <family val="2"/>
      </rPr>
      <t>Investimenti immateriali</t>
    </r>
  </si>
  <si>
    <r>
      <t>·</t>
    </r>
    <r>
      <rPr>
        <sz val="7"/>
        <color rgb="FF000000"/>
        <rFont val="Times New Roman"/>
        <family val="1"/>
      </rPr>
      <t xml:space="preserve">       </t>
    </r>
    <r>
      <rPr>
        <sz val="8"/>
        <color rgb="FF000000"/>
        <rFont val="Calibri"/>
        <family val="2"/>
      </rPr>
      <t>Investimenti materiali</t>
    </r>
  </si>
  <si>
    <r>
      <t>·</t>
    </r>
    <r>
      <rPr>
        <sz val="7"/>
        <color rgb="FF000000"/>
        <rFont val="Times New Roman"/>
        <family val="1"/>
      </rPr>
      <t xml:space="preserve">       </t>
    </r>
    <r>
      <rPr>
        <sz val="8"/>
        <color rgb="FF000000"/>
        <rFont val="Calibri"/>
        <family val="2"/>
      </rPr>
      <t>IVA sugli investimenti</t>
    </r>
  </si>
  <si>
    <t>Totale impieghi</t>
  </si>
  <si>
    <t>Fonti</t>
  </si>
  <si>
    <r>
      <t>·</t>
    </r>
    <r>
      <rPr>
        <sz val="7"/>
        <color rgb="FF000000"/>
        <rFont val="Times New Roman"/>
        <family val="1"/>
      </rPr>
      <t xml:space="preserve">       </t>
    </r>
    <r>
      <rPr>
        <sz val="8"/>
        <color rgb="FF000000"/>
        <rFont val="Calibri"/>
        <family val="2"/>
      </rPr>
      <t>Mezzi propri:</t>
    </r>
  </si>
  <si>
    <r>
      <t>1.</t>
    </r>
    <r>
      <rPr>
        <sz val="7"/>
        <color rgb="FF000000"/>
        <rFont val="Times New Roman"/>
        <family val="1"/>
      </rPr>
      <t xml:space="preserve">     </t>
    </r>
    <r>
      <rPr>
        <sz val="8"/>
        <color rgb="FF000000"/>
        <rFont val="Calibri"/>
        <family val="2"/>
      </rPr>
      <t>Capitale Sociale attuale</t>
    </r>
  </si>
  <si>
    <r>
      <t>2.</t>
    </r>
    <r>
      <rPr>
        <sz val="7"/>
        <color rgb="FF000000"/>
        <rFont val="Times New Roman"/>
        <family val="1"/>
      </rPr>
      <t xml:space="preserve">     </t>
    </r>
    <r>
      <rPr>
        <sz val="8"/>
        <color rgb="FF000000"/>
        <rFont val="Calibri"/>
        <family val="2"/>
      </rPr>
      <t>Incremento Capitale Sociale</t>
    </r>
  </si>
  <si>
    <r>
      <t>3.</t>
    </r>
    <r>
      <rPr>
        <sz val="7"/>
        <color rgb="FF000000"/>
        <rFont val="Times New Roman"/>
        <family val="1"/>
      </rPr>
      <t xml:space="preserve">     </t>
    </r>
    <r>
      <rPr>
        <sz val="8"/>
        <color rgb="FF000000"/>
        <rFont val="Calibri"/>
        <family val="2"/>
      </rPr>
      <t>Finanziamento Soci</t>
    </r>
  </si>
  <si>
    <r>
      <t>·</t>
    </r>
    <r>
      <rPr>
        <sz val="7"/>
        <color rgb="FF000000"/>
        <rFont val="Times New Roman"/>
        <family val="1"/>
      </rPr>
      <t xml:space="preserve">       </t>
    </r>
    <r>
      <rPr>
        <sz val="8"/>
        <color rgb="FF000000"/>
        <rFont val="Calibri"/>
        <family val="2"/>
      </rPr>
      <t>Agevolazioni erogate per il programma di investimento (max 40% dei contributi concedibili su presentazione di fideiussione, come previsto dal punto 13.2 della Circolare attuativa, solo nel caso in cui il proponente ha selezionato “Spese di cui al punto 10 della Circolare”)</t>
    </r>
  </si>
  <si>
    <r>
      <t>·</t>
    </r>
    <r>
      <rPr>
        <sz val="7"/>
        <color rgb="FF000000"/>
        <rFont val="Times New Roman"/>
        <family val="1"/>
      </rPr>
      <t xml:space="preserve">       </t>
    </r>
    <r>
      <rPr>
        <sz val="8"/>
        <color rgb="FF000000"/>
        <rFont val="Calibri"/>
        <family val="2"/>
      </rPr>
      <t>Altri finanziamenti:</t>
    </r>
  </si>
  <si>
    <r>
      <t>1.</t>
    </r>
    <r>
      <rPr>
        <sz val="7"/>
        <color rgb="FF000000"/>
        <rFont val="Times New Roman"/>
        <family val="1"/>
      </rPr>
      <t xml:space="preserve">     </t>
    </r>
    <r>
      <rPr>
        <sz val="8"/>
        <color rgb="FF000000"/>
        <rFont val="Calibri"/>
        <family val="2"/>
      </rPr>
      <t>Finanziamenti bancari a breve termine</t>
    </r>
  </si>
  <si>
    <r>
      <t>2.</t>
    </r>
    <r>
      <rPr>
        <sz val="7"/>
        <color rgb="FF000000"/>
        <rFont val="Times New Roman"/>
        <family val="1"/>
      </rPr>
      <t xml:space="preserve">     </t>
    </r>
    <r>
      <rPr>
        <sz val="8"/>
        <color rgb="FF000000"/>
        <rFont val="Calibri"/>
        <family val="2"/>
      </rPr>
      <t>Finanziamenti bancari a medio-lungo termine</t>
    </r>
  </si>
  <si>
    <r>
      <t>3.</t>
    </r>
    <r>
      <rPr>
        <sz val="7"/>
        <color rgb="FF000000"/>
        <rFont val="Times New Roman"/>
        <family val="1"/>
      </rPr>
      <t xml:space="preserve">     </t>
    </r>
    <r>
      <rPr>
        <sz val="8"/>
        <color rgb="FF000000"/>
        <rFont val="Calibri"/>
        <family val="2"/>
      </rPr>
      <t>Altre disponibilità (agevolazioni erogate oltre il 40% del saldo iniziale, e al netto del 20% del saldo finale)</t>
    </r>
  </si>
  <si>
    <t>Totale fonti</t>
  </si>
  <si>
    <t>REPORT</t>
  </si>
  <si>
    <t>no per le Start Up</t>
  </si>
  <si>
    <t>MENU</t>
  </si>
  <si>
    <t>Inserimento Bilancio Iniziale</t>
  </si>
  <si>
    <t>Saldo Banca Iniziale</t>
  </si>
  <si>
    <t>check</t>
  </si>
  <si>
    <t>incassi</t>
  </si>
  <si>
    <t>compensazioni</t>
  </si>
  <si>
    <t>pagamento</t>
  </si>
  <si>
    <t>On. Finanziari Finanziamento</t>
  </si>
  <si>
    <t>ammortamento</t>
  </si>
  <si>
    <t>Rimoborso Finanziamento soci</t>
  </si>
  <si>
    <t>Data Stipula Contratto (mese)</t>
  </si>
  <si>
    <t>Data Stipula Contratto (anno)</t>
  </si>
  <si>
    <t>Mesi preammortamento</t>
  </si>
  <si>
    <t>Data prima rata (mese)</t>
  </si>
  <si>
    <t>Data prima rata (anno)</t>
  </si>
  <si>
    <t>Importo Finanziamento</t>
  </si>
  <si>
    <t>Durata (numero rate totali)</t>
  </si>
  <si>
    <t>Tasso di interesse effettivo mensile</t>
  </si>
  <si>
    <t>Rata mensile (quota capitale + oneri finanziari)</t>
  </si>
  <si>
    <t>Quota Capitale Rata</t>
  </si>
  <si>
    <t>Oneri Finanziari Rata</t>
  </si>
  <si>
    <t>Fianziamento</t>
  </si>
  <si>
    <t>Oneri Finanziari Preammortamento</t>
  </si>
  <si>
    <t>gen</t>
  </si>
  <si>
    <t>feb</t>
  </si>
  <si>
    <t>mar</t>
  </si>
  <si>
    <t>apr</t>
  </si>
  <si>
    <t>mag</t>
  </si>
  <si>
    <t>giu</t>
  </si>
  <si>
    <t>lug</t>
  </si>
  <si>
    <t>ago</t>
  </si>
  <si>
    <t>set</t>
  </si>
  <si>
    <t>ott</t>
  </si>
  <si>
    <t>nov</t>
  </si>
  <si>
    <t>dic</t>
  </si>
  <si>
    <t>Fatturato (netto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</si>
</sst>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0.00\ &quot;€&quot;;[Red]\-#,##0.00\ &quot;€&quot;"/>
    <numFmt numFmtId="42" formatCode="_-* #,##0\ &quot;€&quot;_-;\-* #,##0\ &quot;€&quot;_-;_-* &quot;-&quot;\ &quot;€&quot;_-;_-@_-"/>
    <numFmt numFmtId="44" formatCode="_-* #,##0.00\ &quot;€&quot;_-;\-* #,##0.00\ &quot;€&quot;_-;_-* &quot;-&quot;??\ &quot;€&quot;_-;_-@_-"/>
    <numFmt numFmtId="164" formatCode="&quot;€&quot;\ #,##0;\-&quot;€&quot;\ #,##0"/>
    <numFmt numFmtId="165" formatCode="&quot;€&quot;\ #,##0"/>
    <numFmt numFmtId="166" formatCode="&quot;€&quot;\ #,##0.00"/>
    <numFmt numFmtId="167" formatCode="#,##0_ ;[Red]\-#,##0\ "/>
    <numFmt numFmtId="168" formatCode="&quot;€&quot;\ #,##0.0"/>
    <numFmt numFmtId="169" formatCode="0.0%"/>
    <numFmt numFmtId="170" formatCode="#,##0.0"/>
    <numFmt numFmtId="171" formatCode="#,##0_ ;\-#,##0\ "/>
    <numFmt numFmtId="172" formatCode="&quot;€&quot;\ #,##0;[Red]\-&quot;€&quot;\ #,##0"/>
    <numFmt numFmtId="173" formatCode="&quot;€&quot;\ #,##0.00;[Red]\-&quot;€&quot;\ #,##0.00"/>
    <numFmt numFmtId="174" formatCode="0.000"/>
    <numFmt numFmtId="175" formatCode="[$€-2]\ #,##0.00;[Red]\-[$€-2]\ #,##0.00"/>
    <numFmt numFmtId="176" formatCode="0.000%"/>
    <numFmt numFmtId="177" formatCode="[$-410]mmm\-yy;@"/>
    <numFmt numFmtId="178" formatCode="_-* #,##0\ &quot;€&quot;_-;\-* #,##0\ &quot;€&quot;_-;_-* &quot;-&quot;??\ &quot;€&quot;_-;_-@_-"/>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theme="4"/>
      <name val="Calibri"/>
      <family val="2"/>
      <scheme val="minor"/>
    </font>
    <font>
      <sz val="11"/>
      <color theme="4"/>
      <name val="Calibri"/>
      <family val="2"/>
      <scheme val="minor"/>
    </font>
    <font>
      <sz val="11"/>
      <color theme="6" tint="-0.249977111117893"/>
      <name val="Calibri"/>
      <family val="2"/>
      <scheme val="minor"/>
    </font>
    <font>
      <sz val="9"/>
      <name val="Book Antiqua"/>
      <family val="1"/>
    </font>
    <font>
      <b/>
      <sz val="9"/>
      <name val="Book Antiqua"/>
      <family val="1"/>
    </font>
    <font>
      <sz val="8"/>
      <name val="Book Antiqua"/>
      <family val="1"/>
    </font>
    <font>
      <sz val="11"/>
      <name val="Calibri"/>
      <family val="2"/>
      <scheme val="minor"/>
    </font>
    <font>
      <b/>
      <sz val="11"/>
      <name val="Calibri"/>
      <family val="2"/>
      <scheme val="minor"/>
    </font>
    <font>
      <b/>
      <sz val="11"/>
      <color theme="3" tint="0.39997558519241921"/>
      <name val="Calibri"/>
      <family val="2"/>
      <scheme val="minor"/>
    </font>
    <font>
      <b/>
      <sz val="11"/>
      <color rgb="FF00B050"/>
      <name val="Calibri"/>
      <family val="2"/>
      <scheme val="minor"/>
    </font>
    <font>
      <sz val="11"/>
      <color theme="3" tint="0.39997558519241921"/>
      <name val="Calibri"/>
      <family val="2"/>
      <scheme val="minor"/>
    </font>
    <font>
      <sz val="11"/>
      <color rgb="FF00B050"/>
      <name val="Calibri"/>
      <family val="2"/>
      <scheme val="minor"/>
    </font>
    <font>
      <b/>
      <sz val="10"/>
      <color theme="0"/>
      <name val="Tahoma"/>
      <family val="2"/>
    </font>
    <font>
      <b/>
      <i/>
      <sz val="10"/>
      <color theme="4" tint="-0.249977111117893"/>
      <name val="Tahoma"/>
      <family val="2"/>
    </font>
    <font>
      <sz val="10"/>
      <name val="Arial"/>
      <family val="2"/>
    </font>
    <font>
      <b/>
      <sz val="8"/>
      <color theme="3" tint="-0.249977111117893"/>
      <name val="Franklin Gothic Book"/>
      <family val="2"/>
    </font>
    <font>
      <sz val="9"/>
      <name val="Arial"/>
      <family val="2"/>
    </font>
    <font>
      <sz val="8"/>
      <color theme="3" tint="-0.249977111117893"/>
      <name val="Franklin Gothic Book"/>
      <family val="2"/>
    </font>
    <font>
      <u/>
      <sz val="11"/>
      <color theme="10"/>
      <name val="Calibri"/>
      <family val="2"/>
      <scheme val="minor"/>
    </font>
    <font>
      <sz val="11"/>
      <color indexed="8"/>
      <name val="Calibri"/>
      <family val="2"/>
    </font>
    <font>
      <b/>
      <sz val="11"/>
      <color rgb="FFFF0000"/>
      <name val="Calibri"/>
      <family val="2"/>
      <scheme val="minor"/>
    </font>
    <font>
      <b/>
      <sz val="8"/>
      <color theme="1"/>
      <name val="Arial"/>
      <family val="2"/>
    </font>
    <font>
      <sz val="8"/>
      <color theme="1"/>
      <name val="Arial"/>
      <family val="2"/>
    </font>
    <font>
      <b/>
      <i/>
      <sz val="8"/>
      <color rgb="FF000000"/>
      <name val="Calibri"/>
      <family val="2"/>
    </font>
    <font>
      <b/>
      <sz val="8"/>
      <color rgb="FF000000"/>
      <name val="Calibri"/>
      <family val="2"/>
    </font>
    <font>
      <sz val="8"/>
      <color rgb="FF000000"/>
      <name val="Symbol"/>
      <family val="1"/>
      <charset val="2"/>
    </font>
    <font>
      <sz val="7"/>
      <color rgb="FF000000"/>
      <name val="Times New Roman"/>
      <family val="1"/>
    </font>
    <font>
      <sz val="8"/>
      <color rgb="FF000000"/>
      <name val="Calibri"/>
      <family val="2"/>
    </font>
    <font>
      <b/>
      <sz val="10"/>
      <color theme="6" tint="-0.499984740745262"/>
      <name val="Calibri"/>
      <family val="2"/>
      <scheme val="minor"/>
    </font>
    <font>
      <b/>
      <sz val="9"/>
      <color indexed="8"/>
      <name val="Calibri"/>
      <family val="2"/>
    </font>
    <font>
      <b/>
      <sz val="11"/>
      <color indexed="8"/>
      <name val="Calibri"/>
      <family val="2"/>
    </font>
    <font>
      <sz val="8"/>
      <name val="Calibri"/>
      <family val="2"/>
      <scheme val="minor"/>
    </font>
  </fonts>
  <fills count="17">
    <fill>
      <patternFill patternType="none"/>
    </fill>
    <fill>
      <patternFill patternType="gray125"/>
    </fill>
    <fill>
      <patternFill patternType="solid">
        <fgColor theme="8"/>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indexed="4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rgb="FFCCCCCC"/>
        <bgColor indexed="64"/>
      </patternFill>
    </fill>
    <fill>
      <patternFill patternType="solid">
        <fgColor rgb="FFE6E6E6"/>
        <bgColor indexed="64"/>
      </patternFill>
    </fill>
    <fill>
      <patternFill patternType="solid">
        <fgColor rgb="FFFFFFFF"/>
        <bgColor indexed="64"/>
      </patternFill>
    </fill>
  </fills>
  <borders count="74">
    <border>
      <left/>
      <right/>
      <top/>
      <bottom/>
      <diagonal/>
    </border>
    <border>
      <left style="double">
        <color auto="1"/>
      </left>
      <right style="double">
        <color auto="1"/>
      </right>
      <top style="double">
        <color auto="1"/>
      </top>
      <bottom style="double">
        <color auto="1"/>
      </bottom>
      <diagonal/>
    </border>
    <border>
      <left/>
      <right/>
      <top style="thin">
        <color auto="1"/>
      </top>
      <bottom/>
      <diagonal/>
    </border>
    <border>
      <left style="thin">
        <color auto="1"/>
      </left>
      <right/>
      <top style="thin">
        <color auto="1"/>
      </top>
      <bottom style="thin">
        <color auto="1"/>
      </bottom>
      <diagonal/>
    </border>
    <border>
      <left/>
      <right style="medium">
        <color theme="0" tint="-0.24994659260841701"/>
      </right>
      <top style="medium">
        <color theme="0" tint="-0.499984740745262"/>
      </top>
      <bottom/>
      <diagonal/>
    </border>
    <border>
      <left style="thin">
        <color auto="1"/>
      </left>
      <right style="medium">
        <color auto="1"/>
      </right>
      <top style="thin">
        <color auto="1"/>
      </top>
      <bottom style="thin">
        <color auto="1"/>
      </bottom>
      <diagonal/>
    </border>
    <border>
      <left/>
      <right/>
      <top/>
      <bottom style="medium">
        <color theme="0" tint="-0.499984740745262"/>
      </bottom>
      <diagonal/>
    </border>
    <border>
      <left/>
      <right style="medium">
        <color theme="0" tint="-0.24994659260841701"/>
      </right>
      <top/>
      <bottom/>
      <diagonal/>
    </border>
    <border>
      <left/>
      <right style="medium">
        <color theme="0" tint="-0.24994659260841701"/>
      </right>
      <top/>
      <bottom style="medium">
        <color theme="0" tint="-0.499984740745262"/>
      </bottom>
      <diagonal/>
    </border>
    <border>
      <left style="medium">
        <color theme="0" tint="-0.24994659260841701"/>
      </left>
      <right/>
      <top style="medium">
        <color theme="0" tint="-0.2499465926084170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right style="medium">
        <color auto="1"/>
      </right>
      <top style="medium">
        <color auto="1"/>
      </top>
      <bottom style="dashed">
        <color auto="1"/>
      </bottom>
      <diagonal/>
    </border>
    <border>
      <left/>
      <right style="medium">
        <color auto="1"/>
      </right>
      <top style="dashed">
        <color auto="1"/>
      </top>
      <bottom style="dashed">
        <color auto="1"/>
      </bottom>
      <diagonal/>
    </border>
    <border>
      <left/>
      <right style="medium">
        <color auto="1"/>
      </right>
      <top style="dashed">
        <color auto="1"/>
      </top>
      <bottom style="medium">
        <color auto="1"/>
      </bottom>
      <diagonal/>
    </border>
    <border>
      <left style="medium">
        <color auto="1"/>
      </left>
      <right style="mediumDashed">
        <color auto="1"/>
      </right>
      <top style="medium">
        <color auto="1"/>
      </top>
      <bottom style="dashed">
        <color auto="1"/>
      </bottom>
      <diagonal/>
    </border>
    <border>
      <left style="medium">
        <color auto="1"/>
      </left>
      <right style="mediumDashed">
        <color auto="1"/>
      </right>
      <top style="dashed">
        <color auto="1"/>
      </top>
      <bottom style="dashed">
        <color auto="1"/>
      </bottom>
      <diagonal/>
    </border>
    <border>
      <left style="medium">
        <color auto="1"/>
      </left>
      <right style="mediumDashed">
        <color auto="1"/>
      </right>
      <top style="dashed">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dashed">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medium">
        <color auto="1"/>
      </top>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rgb="FF000000"/>
      </right>
      <top style="dotted">
        <color indexed="64"/>
      </top>
      <bottom style="dotted">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7">
    <xf numFmtId="0" fontId="0" fillId="0" borderId="0"/>
    <xf numFmtId="9" fontId="1" fillId="0" borderId="0" applyFont="0" applyFill="0" applyBorder="0" applyAlignment="0" applyProtection="0"/>
    <xf numFmtId="0" fontId="4" fillId="2" borderId="0" applyNumberFormat="0" applyBorder="0" applyAlignment="0" applyProtection="0"/>
    <xf numFmtId="0" fontId="1" fillId="0" borderId="0"/>
    <xf numFmtId="0" fontId="19" fillId="0" borderId="0"/>
    <xf numFmtId="0" fontId="23" fillId="0" borderId="0" applyNumberFormat="0" applyFill="0" applyBorder="0" applyAlignment="0" applyProtection="0"/>
    <xf numFmtId="0" fontId="24" fillId="0" borderId="0"/>
  </cellStyleXfs>
  <cellXfs count="251">
    <xf numFmtId="0" fontId="0" fillId="0" borderId="0" xfId="0"/>
    <xf numFmtId="0" fontId="5" fillId="0" borderId="0" xfId="0" applyFont="1" applyProtection="1">
      <protection hidden="1"/>
    </xf>
    <xf numFmtId="0" fontId="0" fillId="0" borderId="0" xfId="0" applyAlignment="1" applyProtection="1">
      <alignment horizontal="center"/>
      <protection hidden="1"/>
    </xf>
    <xf numFmtId="0" fontId="5" fillId="0" borderId="0" xfId="0" applyFont="1" applyAlignment="1" applyProtection="1">
      <alignment horizontal="center"/>
      <protection hidden="1"/>
    </xf>
    <xf numFmtId="0" fontId="6" fillId="0" borderId="0" xfId="0" applyFont="1" applyProtection="1">
      <protection hidden="1"/>
    </xf>
    <xf numFmtId="165" fontId="7" fillId="0" borderId="0" xfId="0" applyNumberFormat="1" applyFont="1" applyAlignment="1" applyProtection="1">
      <alignment horizontal="center"/>
      <protection hidden="1"/>
    </xf>
    <xf numFmtId="165" fontId="5" fillId="0" borderId="0" xfId="0" applyNumberFormat="1" applyFont="1" applyAlignment="1" applyProtection="1">
      <alignment horizontal="center"/>
      <protection hidden="1"/>
    </xf>
    <xf numFmtId="0" fontId="0" fillId="0" borderId="0" xfId="0" applyProtection="1">
      <protection hidden="1"/>
    </xf>
    <xf numFmtId="0" fontId="3" fillId="0" borderId="0" xfId="0" applyFont="1" applyProtection="1">
      <protection hidden="1"/>
    </xf>
    <xf numFmtId="165" fontId="3" fillId="0" borderId="0" xfId="0" applyNumberFormat="1" applyFont="1" applyProtection="1">
      <protection hidden="1"/>
    </xf>
    <xf numFmtId="0" fontId="5" fillId="0" borderId="0" xfId="0" applyFont="1" applyAlignment="1" applyProtection="1">
      <alignment horizontal="left"/>
      <protection hidden="1"/>
    </xf>
    <xf numFmtId="165" fontId="5" fillId="0" borderId="0" xfId="0" applyNumberFormat="1" applyFont="1" applyProtection="1">
      <protection hidden="1"/>
    </xf>
    <xf numFmtId="0" fontId="8" fillId="4" borderId="1" xfId="0" applyFont="1" applyFill="1" applyBorder="1" applyAlignment="1" applyProtection="1">
      <alignment vertical="center"/>
      <protection hidden="1"/>
    </xf>
    <xf numFmtId="0" fontId="10" fillId="4" borderId="1" xfId="0" applyFont="1" applyFill="1" applyBorder="1" applyAlignment="1" applyProtection="1">
      <alignment vertical="center"/>
      <protection hidden="1"/>
    </xf>
    <xf numFmtId="0" fontId="10" fillId="4" borderId="1" xfId="0" applyFont="1" applyFill="1" applyBorder="1" applyAlignment="1" applyProtection="1">
      <alignment vertical="center" wrapText="1"/>
      <protection hidden="1"/>
    </xf>
    <xf numFmtId="3" fontId="11" fillId="5" borderId="1" xfId="0" applyNumberFormat="1" applyFont="1" applyFill="1" applyBorder="1" applyAlignment="1" applyProtection="1">
      <alignment horizontal="center"/>
      <protection hidden="1"/>
    </xf>
    <xf numFmtId="0" fontId="4" fillId="3" borderId="0" xfId="0" applyFont="1" applyFill="1" applyProtection="1">
      <protection hidden="1"/>
    </xf>
    <xf numFmtId="0" fontId="2" fillId="3" borderId="0" xfId="0" applyFont="1" applyFill="1" applyProtection="1">
      <protection hidden="1"/>
    </xf>
    <xf numFmtId="0" fontId="9" fillId="4" borderId="1" xfId="0" applyFont="1" applyFill="1" applyBorder="1" applyAlignment="1" applyProtection="1">
      <alignment vertical="center"/>
      <protection hidden="1"/>
    </xf>
    <xf numFmtId="0" fontId="8" fillId="4" borderId="1"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6" fillId="0" borderId="0" xfId="0" applyFont="1" applyAlignment="1" applyProtection="1">
      <alignment horizontal="left"/>
      <protection hidden="1"/>
    </xf>
    <xf numFmtId="165" fontId="0" fillId="0" borderId="0" xfId="0" applyNumberFormat="1" applyProtection="1">
      <protection hidden="1"/>
    </xf>
    <xf numFmtId="165" fontId="0" fillId="0" borderId="0" xfId="0" applyNumberFormat="1" applyAlignment="1" applyProtection="1">
      <alignment horizontal="center"/>
      <protection hidden="1"/>
    </xf>
    <xf numFmtId="0" fontId="13" fillId="0" borderId="0" xfId="0" applyFont="1" applyProtection="1">
      <protection hidden="1"/>
    </xf>
    <xf numFmtId="0" fontId="13" fillId="0" borderId="0" xfId="0" applyFont="1" applyAlignment="1" applyProtection="1">
      <alignment horizontal="center"/>
      <protection hidden="1"/>
    </xf>
    <xf numFmtId="165" fontId="14" fillId="0" borderId="0" xfId="0" applyNumberFormat="1" applyFont="1" applyAlignment="1" applyProtection="1">
      <alignment horizontal="center"/>
      <protection hidden="1"/>
    </xf>
    <xf numFmtId="0" fontId="15" fillId="0" borderId="0" xfId="0" applyFont="1" applyProtection="1">
      <protection hidden="1"/>
    </xf>
    <xf numFmtId="165" fontId="16" fillId="0" borderId="0" xfId="0" applyNumberFormat="1" applyFont="1" applyAlignment="1" applyProtection="1">
      <alignment horizontal="center"/>
      <protection hidden="1"/>
    </xf>
    <xf numFmtId="9" fontId="14" fillId="0" borderId="0" xfId="1" applyFont="1" applyAlignment="1" applyProtection="1">
      <alignment horizontal="center"/>
      <protection hidden="1"/>
    </xf>
    <xf numFmtId="167" fontId="17" fillId="2" borderId="2" xfId="2" applyNumberFormat="1" applyFont="1" applyBorder="1" applyAlignment="1">
      <alignment horizontal="center"/>
    </xf>
    <xf numFmtId="0" fontId="18" fillId="3" borderId="3" xfId="3" applyFont="1" applyFill="1" applyBorder="1" applyAlignment="1">
      <alignment horizontal="center"/>
    </xf>
    <xf numFmtId="0" fontId="20" fillId="3" borderId="4" xfId="4" applyFont="1" applyFill="1" applyBorder="1" applyAlignment="1">
      <alignment vertical="center" wrapText="1"/>
    </xf>
    <xf numFmtId="9" fontId="21" fillId="6" borderId="5" xfId="1" applyFont="1" applyFill="1" applyBorder="1" applyAlignment="1" applyProtection="1">
      <alignment horizontal="center"/>
      <protection locked="0"/>
    </xf>
    <xf numFmtId="0" fontId="22" fillId="3" borderId="4" xfId="4" applyFont="1" applyFill="1" applyBorder="1" applyAlignment="1">
      <alignment vertical="center" wrapText="1"/>
    </xf>
    <xf numFmtId="165" fontId="0" fillId="0" borderId="0" xfId="0" applyNumberFormat="1"/>
    <xf numFmtId="0" fontId="22" fillId="3" borderId="6" xfId="4" quotePrefix="1" applyFont="1" applyFill="1" applyBorder="1" applyAlignment="1">
      <alignment vertical="center" wrapText="1"/>
    </xf>
    <xf numFmtId="0" fontId="22" fillId="3" borderId="4" xfId="4" quotePrefix="1" applyFont="1" applyFill="1" applyBorder="1" applyAlignment="1">
      <alignment vertical="center" wrapText="1"/>
    </xf>
    <xf numFmtId="0" fontId="22" fillId="3" borderId="7" xfId="4" quotePrefix="1" applyFont="1" applyFill="1" applyBorder="1" applyAlignment="1">
      <alignment horizontal="left" vertical="center" wrapText="1"/>
    </xf>
    <xf numFmtId="164" fontId="0" fillId="0" borderId="0" xfId="0" applyNumberFormat="1"/>
    <xf numFmtId="0" fontId="22" fillId="3" borderId="8" xfId="4" quotePrefix="1" applyFont="1" applyFill="1" applyBorder="1" applyAlignment="1">
      <alignment horizontal="left" vertical="center" wrapText="1"/>
    </xf>
    <xf numFmtId="0" fontId="20" fillId="3" borderId="7" xfId="4" applyFont="1" applyFill="1" applyBorder="1" applyAlignment="1">
      <alignment vertical="center" wrapText="1"/>
    </xf>
    <xf numFmtId="164" fontId="3" fillId="0" borderId="9" xfId="0" applyNumberFormat="1" applyFont="1" applyBorder="1"/>
    <xf numFmtId="2" fontId="18" fillId="3" borderId="3" xfId="3" applyNumberFormat="1" applyFont="1" applyFill="1" applyBorder="1" applyAlignment="1">
      <alignment horizontal="center"/>
    </xf>
    <xf numFmtId="10" fontId="14" fillId="0" borderId="0" xfId="1" applyNumberFormat="1" applyFont="1" applyAlignment="1" applyProtection="1">
      <alignment horizontal="center"/>
      <protection hidden="1"/>
    </xf>
    <xf numFmtId="1" fontId="14" fillId="0" borderId="0" xfId="1" applyNumberFormat="1" applyFont="1" applyAlignment="1" applyProtection="1">
      <alignment horizontal="center"/>
      <protection hidden="1"/>
    </xf>
    <xf numFmtId="0" fontId="4" fillId="7" borderId="11" xfId="0" applyFont="1" applyFill="1" applyBorder="1" applyProtection="1">
      <protection hidden="1"/>
    </xf>
    <xf numFmtId="0" fontId="4" fillId="7" borderId="12" xfId="0" applyFont="1" applyFill="1" applyBorder="1" applyProtection="1">
      <protection hidden="1"/>
    </xf>
    <xf numFmtId="0" fontId="0" fillId="0" borderId="14" xfId="0" applyBorder="1" applyAlignment="1">
      <alignment horizontal="center"/>
    </xf>
    <xf numFmtId="9" fontId="0" fillId="0" borderId="14" xfId="1" applyFont="1" applyBorder="1" applyAlignment="1">
      <alignment horizontal="center"/>
    </xf>
    <xf numFmtId="1" fontId="0" fillId="0" borderId="14" xfId="1" applyNumberFormat="1"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 fillId="0" borderId="10" xfId="0" applyFont="1" applyBorder="1"/>
    <xf numFmtId="0" fontId="3" fillId="0" borderId="0" xfId="0" applyFont="1"/>
    <xf numFmtId="165" fontId="7" fillId="0" borderId="0" xfId="0" applyNumberFormat="1" applyFont="1" applyAlignment="1">
      <alignment horizontal="center"/>
    </xf>
    <xf numFmtId="0" fontId="11" fillId="5" borderId="11" xfId="0" applyFont="1" applyFill="1" applyBorder="1" applyProtection="1">
      <protection hidden="1"/>
    </xf>
    <xf numFmtId="0" fontId="11" fillId="5" borderId="12" xfId="0" applyFont="1" applyFill="1" applyBorder="1" applyProtection="1">
      <protection hidden="1"/>
    </xf>
    <xf numFmtId="0" fontId="11" fillId="5" borderId="13" xfId="0" applyFont="1" applyFill="1" applyBorder="1" applyProtection="1">
      <protection hidden="1"/>
    </xf>
    <xf numFmtId="168" fontId="0" fillId="5" borderId="18" xfId="0" applyNumberFormat="1" applyFill="1" applyBorder="1"/>
    <xf numFmtId="166" fontId="0" fillId="5" borderId="19" xfId="0" applyNumberFormat="1" applyFill="1" applyBorder="1"/>
    <xf numFmtId="166" fontId="0" fillId="5" borderId="20" xfId="0" applyNumberFormat="1" applyFill="1" applyBorder="1"/>
    <xf numFmtId="166" fontId="0" fillId="5" borderId="14" xfId="0" applyNumberFormat="1" applyFill="1" applyBorder="1"/>
    <xf numFmtId="166" fontId="0" fillId="5" borderId="21" xfId="0" applyNumberFormat="1" applyFill="1" applyBorder="1"/>
    <xf numFmtId="166" fontId="0" fillId="5" borderId="22" xfId="0" applyNumberFormat="1" applyFill="1" applyBorder="1"/>
    <xf numFmtId="166" fontId="0" fillId="5" borderId="23" xfId="0" applyNumberFormat="1" applyFill="1" applyBorder="1"/>
    <xf numFmtId="166" fontId="0" fillId="5" borderId="24" xfId="0" applyNumberFormat="1" applyFill="1" applyBorder="1"/>
    <xf numFmtId="166" fontId="0" fillId="5" borderId="25" xfId="0" applyNumberFormat="1" applyFill="1" applyBorder="1"/>
    <xf numFmtId="9" fontId="0" fillId="5" borderId="11" xfId="1" applyFont="1" applyFill="1" applyBorder="1" applyAlignment="1">
      <alignment horizontal="center"/>
    </xf>
    <xf numFmtId="9" fontId="0" fillId="5" borderId="12" xfId="1" applyFont="1" applyFill="1" applyBorder="1" applyAlignment="1">
      <alignment horizontal="center"/>
    </xf>
    <xf numFmtId="9" fontId="0" fillId="5" borderId="13" xfId="1" applyFont="1" applyFill="1" applyBorder="1" applyAlignment="1">
      <alignment horizontal="center"/>
    </xf>
    <xf numFmtId="165" fontId="5" fillId="0" borderId="0" xfId="0" applyNumberFormat="1" applyFont="1" applyAlignment="1">
      <alignment horizontal="center"/>
    </xf>
    <xf numFmtId="0" fontId="13" fillId="0" borderId="0" xfId="0" applyFont="1"/>
    <xf numFmtId="0" fontId="13" fillId="0" borderId="0" xfId="0" applyFont="1" applyAlignment="1">
      <alignment horizontal="center"/>
    </xf>
    <xf numFmtId="0" fontId="15" fillId="0" borderId="0" xfId="0" applyFont="1"/>
    <xf numFmtId="165" fontId="14" fillId="0" borderId="0" xfId="0" applyNumberFormat="1" applyFont="1" applyAlignment="1">
      <alignment horizontal="center"/>
    </xf>
    <xf numFmtId="165" fontId="16" fillId="0" borderId="0" xfId="0" applyNumberFormat="1" applyFont="1" applyAlignment="1">
      <alignment horizontal="center"/>
    </xf>
    <xf numFmtId="0" fontId="3" fillId="0" borderId="0" xfId="0" applyFont="1" applyAlignment="1">
      <alignment horizontal="center"/>
    </xf>
    <xf numFmtId="166" fontId="0" fillId="0" borderId="0" xfId="0" applyNumberFormat="1"/>
    <xf numFmtId="166" fontId="3" fillId="0" borderId="0" xfId="0" applyNumberFormat="1" applyFont="1"/>
    <xf numFmtId="1" fontId="0" fillId="5" borderId="11" xfId="1" applyNumberFormat="1" applyFont="1" applyFill="1" applyBorder="1" applyAlignment="1">
      <alignment horizontal="center"/>
    </xf>
    <xf numFmtId="1" fontId="0" fillId="5" borderId="12" xfId="1" applyNumberFormat="1" applyFont="1" applyFill="1" applyBorder="1" applyAlignment="1">
      <alignment horizontal="center"/>
    </xf>
    <xf numFmtId="1" fontId="0" fillId="5" borderId="13" xfId="1" applyNumberFormat="1" applyFont="1" applyFill="1" applyBorder="1" applyAlignment="1">
      <alignment horizontal="center"/>
    </xf>
    <xf numFmtId="4" fontId="0" fillId="0" borderId="0" xfId="0" applyNumberFormat="1"/>
    <xf numFmtId="4" fontId="3" fillId="0" borderId="0" xfId="0" applyNumberFormat="1" applyFont="1"/>
    <xf numFmtId="1" fontId="0" fillId="5" borderId="26" xfId="1" applyNumberFormat="1" applyFont="1" applyFill="1" applyBorder="1" applyAlignment="1">
      <alignment horizontal="center"/>
    </xf>
    <xf numFmtId="1" fontId="0" fillId="5" borderId="27" xfId="1" applyNumberFormat="1" applyFont="1" applyFill="1" applyBorder="1" applyAlignment="1">
      <alignment horizontal="center"/>
    </xf>
    <xf numFmtId="1" fontId="0" fillId="5" borderId="28" xfId="1" applyNumberFormat="1" applyFont="1" applyFill="1" applyBorder="1" applyAlignment="1">
      <alignment horizontal="center"/>
    </xf>
    <xf numFmtId="9" fontId="0" fillId="5" borderId="29" xfId="1" applyFont="1" applyFill="1" applyBorder="1" applyAlignment="1">
      <alignment horizontal="center"/>
    </xf>
    <xf numFmtId="9" fontId="0" fillId="5" borderId="30" xfId="1" applyFont="1" applyFill="1" applyBorder="1" applyAlignment="1">
      <alignment horizontal="center"/>
    </xf>
    <xf numFmtId="9" fontId="0" fillId="5" borderId="31" xfId="1" applyFont="1" applyFill="1" applyBorder="1" applyAlignment="1">
      <alignment horizontal="center"/>
    </xf>
    <xf numFmtId="0" fontId="4" fillId="7" borderId="32" xfId="0" applyFont="1" applyFill="1" applyBorder="1" applyProtection="1">
      <protection hidden="1"/>
    </xf>
    <xf numFmtId="0" fontId="4" fillId="7" borderId="33" xfId="0" applyFont="1" applyFill="1" applyBorder="1" applyProtection="1">
      <protection hidden="1"/>
    </xf>
    <xf numFmtId="0" fontId="4" fillId="7" borderId="34" xfId="0" applyFont="1" applyFill="1" applyBorder="1" applyProtection="1">
      <protection hidden="1"/>
    </xf>
    <xf numFmtId="166" fontId="16" fillId="0" borderId="0" xfId="0" applyNumberFormat="1" applyFont="1" applyAlignment="1" applyProtection="1">
      <alignment horizontal="center"/>
      <protection hidden="1"/>
    </xf>
    <xf numFmtId="0" fontId="3" fillId="0" borderId="43" xfId="0" applyFont="1" applyBorder="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165" fontId="3" fillId="0" borderId="0" xfId="0" applyNumberFormat="1" applyFont="1"/>
    <xf numFmtId="165" fontId="0" fillId="5" borderId="36" xfId="0" applyNumberFormat="1" applyFill="1" applyBorder="1"/>
    <xf numFmtId="169" fontId="0" fillId="5" borderId="36" xfId="1" applyNumberFormat="1" applyFont="1" applyFill="1" applyBorder="1"/>
    <xf numFmtId="169" fontId="0" fillId="5" borderId="37" xfId="1" applyNumberFormat="1" applyFont="1" applyFill="1" applyBorder="1"/>
    <xf numFmtId="165" fontId="0" fillId="5" borderId="39" xfId="0" applyNumberFormat="1" applyFill="1" applyBorder="1"/>
    <xf numFmtId="169" fontId="0" fillId="5" borderId="39" xfId="1" applyNumberFormat="1" applyFont="1" applyFill="1" applyBorder="1"/>
    <xf numFmtId="169" fontId="0" fillId="5" borderId="5" xfId="1" applyNumberFormat="1" applyFont="1" applyFill="1" applyBorder="1"/>
    <xf numFmtId="165" fontId="0" fillId="5" borderId="41" xfId="0" applyNumberFormat="1" applyFill="1" applyBorder="1"/>
    <xf numFmtId="169" fontId="0" fillId="5" borderId="41" xfId="1" applyNumberFormat="1" applyFont="1" applyFill="1" applyBorder="1"/>
    <xf numFmtId="169" fontId="0" fillId="5" borderId="42" xfId="1" applyNumberFormat="1" applyFont="1" applyFill="1" applyBorder="1"/>
    <xf numFmtId="0" fontId="0" fillId="5" borderId="35" xfId="0" applyFill="1" applyBorder="1" applyAlignment="1">
      <alignment horizontal="center"/>
    </xf>
    <xf numFmtId="0" fontId="0" fillId="5" borderId="36" xfId="0" applyFill="1" applyBorder="1" applyAlignment="1">
      <alignment horizontal="center"/>
    </xf>
    <xf numFmtId="0" fontId="0" fillId="5" borderId="37" xfId="0" applyFill="1" applyBorder="1" applyAlignment="1">
      <alignment horizontal="center"/>
    </xf>
    <xf numFmtId="0" fontId="0" fillId="5" borderId="38" xfId="0" applyFill="1" applyBorder="1" applyAlignment="1">
      <alignment horizontal="center"/>
    </xf>
    <xf numFmtId="0" fontId="0" fillId="5" borderId="39" xfId="0" applyFill="1" applyBorder="1" applyAlignment="1">
      <alignment horizontal="center"/>
    </xf>
    <xf numFmtId="0" fontId="0" fillId="5" borderId="5" xfId="0" applyFill="1" applyBorder="1" applyAlignment="1">
      <alignment horizontal="center"/>
    </xf>
    <xf numFmtId="0" fontId="0" fillId="5" borderId="40" xfId="0" applyFill="1" applyBorder="1" applyAlignment="1">
      <alignment horizontal="center"/>
    </xf>
    <xf numFmtId="0" fontId="0" fillId="5" borderId="41" xfId="0" applyFill="1" applyBorder="1" applyAlignment="1">
      <alignment horizontal="center"/>
    </xf>
    <xf numFmtId="0" fontId="0" fillId="5" borderId="42" xfId="0" applyFill="1" applyBorder="1" applyAlignment="1">
      <alignment horizontal="center"/>
    </xf>
    <xf numFmtId="166" fontId="0" fillId="5" borderId="43" xfId="0" applyNumberFormat="1" applyFill="1" applyBorder="1"/>
    <xf numFmtId="166" fontId="0" fillId="5" borderId="44" xfId="0" applyNumberFormat="1" applyFill="1" applyBorder="1"/>
    <xf numFmtId="166" fontId="0" fillId="5" borderId="45" xfId="0" applyNumberFormat="1" applyFill="1" applyBorder="1"/>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169" fontId="0" fillId="5" borderId="18" xfId="1" applyNumberFormat="1" applyFont="1" applyFill="1" applyBorder="1"/>
    <xf numFmtId="169" fontId="0" fillId="5" borderId="23" xfId="1" applyNumberFormat="1" applyFont="1" applyFill="1" applyBorder="1"/>
    <xf numFmtId="169" fontId="0" fillId="5" borderId="33" xfId="1" applyNumberFormat="1" applyFont="1" applyFill="1" applyBorder="1"/>
    <xf numFmtId="3" fontId="0" fillId="5" borderId="34" xfId="0" applyNumberFormat="1" applyFill="1" applyBorder="1"/>
    <xf numFmtId="165" fontId="0" fillId="5" borderId="33" xfId="0" applyNumberFormat="1" applyFill="1" applyBorder="1"/>
    <xf numFmtId="0" fontId="0" fillId="3" borderId="0" xfId="0" applyFill="1"/>
    <xf numFmtId="165" fontId="0" fillId="6" borderId="0" xfId="0" applyNumberFormat="1" applyFill="1" applyAlignment="1" applyProtection="1">
      <alignment horizontal="center"/>
      <protection hidden="1"/>
    </xf>
    <xf numFmtId="0" fontId="4" fillId="3" borderId="0" xfId="0" applyFont="1" applyFill="1"/>
    <xf numFmtId="0" fontId="2" fillId="3" borderId="0" xfId="0" applyFont="1" applyFill="1"/>
    <xf numFmtId="17" fontId="9" fillId="8" borderId="46" xfId="0" applyNumberFormat="1" applyFont="1" applyFill="1" applyBorder="1" applyAlignment="1" applyProtection="1">
      <alignment horizontal="center" vertical="center" wrapText="1"/>
      <protection hidden="1"/>
    </xf>
    <xf numFmtId="0" fontId="0" fillId="9" borderId="0" xfId="0" applyFill="1"/>
    <xf numFmtId="0" fontId="4" fillId="0" borderId="0" xfId="0" applyFont="1"/>
    <xf numFmtId="0" fontId="4" fillId="9" borderId="0" xfId="0" applyFont="1" applyFill="1"/>
    <xf numFmtId="17" fontId="9" fillId="8" borderId="0" xfId="0" applyNumberFormat="1" applyFont="1" applyFill="1" applyAlignment="1" applyProtection="1">
      <alignment horizontal="center" vertical="center" wrapText="1"/>
      <protection hidden="1"/>
    </xf>
    <xf numFmtId="166" fontId="0" fillId="3" borderId="0" xfId="0" applyNumberFormat="1" applyFill="1"/>
    <xf numFmtId="1" fontId="9" fillId="5" borderId="1" xfId="0" applyNumberFormat="1" applyFont="1" applyFill="1" applyBorder="1" applyAlignment="1" applyProtection="1">
      <alignment horizontal="center" vertical="center" wrapText="1"/>
      <protection locked="0"/>
    </xf>
    <xf numFmtId="1" fontId="0" fillId="3" borderId="0" xfId="0" applyNumberFormat="1" applyFill="1"/>
    <xf numFmtId="10" fontId="9" fillId="5" borderId="1" xfId="1" applyNumberFormat="1" applyFont="1" applyFill="1" applyBorder="1" applyAlignment="1" applyProtection="1">
      <alignment horizontal="center" vertical="center" wrapText="1"/>
      <protection locked="0"/>
    </xf>
    <xf numFmtId="10" fontId="0" fillId="3" borderId="0" xfId="0" applyNumberFormat="1" applyFill="1"/>
    <xf numFmtId="165" fontId="9" fillId="5" borderId="1" xfId="0" applyNumberFormat="1" applyFont="1" applyFill="1" applyBorder="1" applyAlignment="1" applyProtection="1">
      <alignment horizontal="center" vertical="center" wrapText="1"/>
      <protection locked="0"/>
    </xf>
    <xf numFmtId="166" fontId="9" fillId="5" borderId="1" xfId="0" applyNumberFormat="1" applyFont="1" applyFill="1" applyBorder="1" applyAlignment="1" applyProtection="1">
      <alignment horizontal="center" vertical="center" wrapText="1"/>
      <protection locked="0"/>
    </xf>
    <xf numFmtId="0" fontId="12" fillId="3" borderId="0" xfId="0" applyFont="1" applyFill="1" applyAlignment="1">
      <alignment horizontal="center"/>
    </xf>
    <xf numFmtId="166" fontId="8" fillId="5" borderId="1" xfId="0" applyNumberFormat="1" applyFont="1" applyFill="1" applyBorder="1" applyAlignment="1" applyProtection="1">
      <alignment horizontal="center" vertical="center" wrapText="1"/>
      <protection locked="0"/>
    </xf>
    <xf numFmtId="0" fontId="4" fillId="7" borderId="0" xfId="0" applyFont="1" applyFill="1" applyProtection="1">
      <protection hidden="1"/>
    </xf>
    <xf numFmtId="3" fontId="0" fillId="5" borderId="33" xfId="0" applyNumberFormat="1" applyFill="1" applyBorder="1"/>
    <xf numFmtId="0" fontId="4" fillId="7" borderId="48" xfId="0" applyFont="1" applyFill="1" applyBorder="1" applyProtection="1">
      <protection hidden="1"/>
    </xf>
    <xf numFmtId="0" fontId="4" fillId="7" borderId="47" xfId="0" applyFont="1" applyFill="1" applyBorder="1" applyProtection="1">
      <protection hidden="1"/>
    </xf>
    <xf numFmtId="165" fontId="0" fillId="5" borderId="18" xfId="0" applyNumberFormat="1" applyFill="1" applyBorder="1"/>
    <xf numFmtId="165" fontId="0" fillId="5" borderId="19" xfId="0" applyNumberFormat="1" applyFill="1" applyBorder="1"/>
    <xf numFmtId="165" fontId="0" fillId="5" borderId="23" xfId="0" applyNumberFormat="1" applyFill="1" applyBorder="1"/>
    <xf numFmtId="165" fontId="0" fillId="5" borderId="24" xfId="0" applyNumberFormat="1" applyFill="1" applyBorder="1"/>
    <xf numFmtId="165" fontId="12" fillId="0" borderId="0" xfId="0" applyNumberFormat="1" applyFont="1" applyAlignment="1" applyProtection="1">
      <alignment horizontal="center"/>
      <protection hidden="1"/>
    </xf>
    <xf numFmtId="165" fontId="4" fillId="7" borderId="33" xfId="0" applyNumberFormat="1" applyFont="1" applyFill="1" applyBorder="1" applyProtection="1">
      <protection hidden="1"/>
    </xf>
    <xf numFmtId="0" fontId="11" fillId="5" borderId="32" xfId="0" applyFont="1" applyFill="1" applyBorder="1" applyProtection="1">
      <protection hidden="1"/>
    </xf>
    <xf numFmtId="0" fontId="11" fillId="5" borderId="33" xfId="0" applyFont="1" applyFill="1" applyBorder="1" applyProtection="1">
      <protection hidden="1"/>
    </xf>
    <xf numFmtId="0" fontId="11" fillId="5" borderId="34" xfId="0" applyFont="1" applyFill="1" applyBorder="1" applyProtection="1">
      <protection hidden="1"/>
    </xf>
    <xf numFmtId="9" fontId="0" fillId="0" borderId="0" xfId="0" applyNumberFormat="1"/>
    <xf numFmtId="44" fontId="0" fillId="0" borderId="0" xfId="0" applyNumberFormat="1"/>
    <xf numFmtId="10" fontId="0" fillId="0" borderId="0" xfId="1" applyNumberFormat="1" applyFont="1"/>
    <xf numFmtId="169" fontId="0" fillId="0" borderId="0" xfId="0" applyNumberFormat="1"/>
    <xf numFmtId="4" fontId="0" fillId="5" borderId="18" xfId="0" applyNumberFormat="1" applyFill="1" applyBorder="1"/>
    <xf numFmtId="4" fontId="0" fillId="5" borderId="19" xfId="0" applyNumberFormat="1" applyFill="1" applyBorder="1"/>
    <xf numFmtId="4" fontId="0" fillId="5" borderId="20" xfId="0" applyNumberFormat="1" applyFill="1" applyBorder="1"/>
    <xf numFmtId="4" fontId="0" fillId="5" borderId="14" xfId="0" applyNumberFormat="1" applyFill="1" applyBorder="1"/>
    <xf numFmtId="4" fontId="0" fillId="5" borderId="21" xfId="0" applyNumberFormat="1" applyFill="1" applyBorder="1"/>
    <xf numFmtId="4" fontId="0" fillId="5" borderId="22" xfId="0" applyNumberFormat="1" applyFill="1" applyBorder="1"/>
    <xf numFmtId="0" fontId="23" fillId="0" borderId="0" xfId="5"/>
    <xf numFmtId="0" fontId="3" fillId="0" borderId="49" xfId="0" applyFont="1" applyBorder="1"/>
    <xf numFmtId="44" fontId="3" fillId="0" borderId="49" xfId="0" applyNumberFormat="1" applyFont="1" applyBorder="1"/>
    <xf numFmtId="9" fontId="3" fillId="0" borderId="0" xfId="1" applyFont="1"/>
    <xf numFmtId="42" fontId="0" fillId="5" borderId="50" xfId="0" applyNumberFormat="1" applyFill="1" applyBorder="1"/>
    <xf numFmtId="42" fontId="0" fillId="5" borderId="51" xfId="0" applyNumberFormat="1" applyFill="1" applyBorder="1"/>
    <xf numFmtId="42" fontId="0" fillId="5" borderId="52" xfId="0" applyNumberFormat="1" applyFill="1" applyBorder="1"/>
    <xf numFmtId="42" fontId="0" fillId="5" borderId="14" xfId="0" applyNumberFormat="1" applyFill="1" applyBorder="1"/>
    <xf numFmtId="42" fontId="0" fillId="5" borderId="21" xfId="0" applyNumberFormat="1" applyFill="1" applyBorder="1"/>
    <xf numFmtId="42" fontId="0" fillId="5" borderId="22" xfId="0" applyNumberFormat="1" applyFill="1" applyBorder="1"/>
    <xf numFmtId="3" fontId="14" fillId="0" borderId="0" xfId="0" applyNumberFormat="1" applyFont="1" applyAlignment="1" applyProtection="1">
      <alignment horizontal="center"/>
      <protection hidden="1"/>
    </xf>
    <xf numFmtId="9" fontId="0" fillId="10" borderId="0" xfId="0" applyNumberFormat="1" applyFill="1"/>
    <xf numFmtId="42" fontId="0" fillId="10" borderId="0" xfId="0" applyNumberFormat="1" applyFill="1"/>
    <xf numFmtId="0" fontId="2" fillId="0" borderId="0" xfId="0" applyFont="1"/>
    <xf numFmtId="165" fontId="24" fillId="11" borderId="39" xfId="6" applyNumberFormat="1" applyFill="1" applyBorder="1" applyAlignment="1">
      <alignment horizontal="center"/>
    </xf>
    <xf numFmtId="9" fontId="24" fillId="11" borderId="39" xfId="1" applyFont="1" applyFill="1" applyBorder="1" applyAlignment="1">
      <alignment horizontal="center"/>
    </xf>
    <xf numFmtId="170" fontId="0" fillId="0" borderId="0" xfId="0" applyNumberFormat="1" applyAlignment="1">
      <alignment horizontal="center"/>
    </xf>
    <xf numFmtId="3" fontId="0" fillId="0" borderId="0" xfId="0" applyNumberFormat="1" applyAlignment="1">
      <alignment horizontal="center"/>
    </xf>
    <xf numFmtId="44" fontId="0" fillId="0" borderId="1" xfId="0" applyNumberFormat="1" applyBorder="1"/>
    <xf numFmtId="171" fontId="0" fillId="12" borderId="0" xfId="0" applyNumberFormat="1" applyFill="1" applyAlignment="1">
      <alignment horizontal="center"/>
    </xf>
    <xf numFmtId="1" fontId="24" fillId="11" borderId="39" xfId="6" applyNumberFormat="1" applyFill="1" applyBorder="1" applyAlignment="1">
      <alignment horizontal="center"/>
    </xf>
    <xf numFmtId="9" fontId="1" fillId="0" borderId="0" xfId="1" applyAlignment="1">
      <alignment horizontal="center"/>
    </xf>
    <xf numFmtId="1" fontId="2" fillId="0" borderId="0" xfId="0" applyNumberFormat="1" applyFont="1" applyAlignment="1">
      <alignment horizontal="center"/>
    </xf>
    <xf numFmtId="8" fontId="0" fillId="0" borderId="0" xfId="0" applyNumberFormat="1"/>
    <xf numFmtId="0" fontId="0" fillId="0" borderId="53" xfId="0" applyBorder="1"/>
    <xf numFmtId="0" fontId="0" fillId="0" borderId="49" xfId="0" applyBorder="1"/>
    <xf numFmtId="0" fontId="0" fillId="0" borderId="54" xfId="0" applyBorder="1"/>
    <xf numFmtId="0" fontId="3" fillId="0" borderId="55" xfId="0" applyFont="1" applyBorder="1"/>
    <xf numFmtId="0" fontId="3" fillId="0" borderId="56" xfId="0" applyFont="1" applyBorder="1"/>
    <xf numFmtId="0" fontId="0" fillId="0" borderId="55" xfId="0" applyBorder="1"/>
    <xf numFmtId="0" fontId="0" fillId="0" borderId="0" xfId="0" applyAlignment="1">
      <alignment horizontal="center"/>
    </xf>
    <xf numFmtId="0" fontId="0" fillId="0" borderId="56" xfId="0" applyBorder="1"/>
    <xf numFmtId="165" fontId="0" fillId="0" borderId="0" xfId="0" applyNumberFormat="1" applyAlignment="1">
      <alignment horizontal="center"/>
    </xf>
    <xf numFmtId="3" fontId="3" fillId="0" borderId="0" xfId="0" applyNumberFormat="1" applyFont="1" applyAlignment="1">
      <alignment horizontal="center"/>
    </xf>
    <xf numFmtId="172" fontId="25" fillId="0" borderId="0" xfId="0" applyNumberFormat="1" applyFont="1" applyAlignment="1">
      <alignment horizontal="center"/>
    </xf>
    <xf numFmtId="172" fontId="0" fillId="0" borderId="0" xfId="0" applyNumberFormat="1" applyAlignment="1">
      <alignment horizontal="center"/>
    </xf>
    <xf numFmtId="173" fontId="0" fillId="0" borderId="0" xfId="0" applyNumberFormat="1"/>
    <xf numFmtId="0" fontId="0" fillId="0" borderId="57" xfId="0" applyBorder="1"/>
    <xf numFmtId="0" fontId="0" fillId="0" borderId="58" xfId="0" applyBorder="1"/>
    <xf numFmtId="0" fontId="0" fillId="0" borderId="59" xfId="0" applyBorder="1"/>
    <xf numFmtId="9" fontId="1" fillId="13" borderId="0" xfId="1" applyFill="1" applyAlignment="1">
      <alignment horizontal="center"/>
    </xf>
    <xf numFmtId="9" fontId="1" fillId="13" borderId="58" xfId="1" applyFill="1" applyBorder="1" applyAlignment="1">
      <alignment horizontal="center"/>
    </xf>
    <xf numFmtId="0" fontId="0" fillId="0" borderId="49" xfId="0" applyBorder="1" applyAlignment="1">
      <alignment horizontal="center"/>
    </xf>
    <xf numFmtId="0" fontId="5" fillId="0" borderId="49" xfId="0" applyFont="1" applyBorder="1" applyAlignment="1" applyProtection="1">
      <alignment horizontal="center"/>
      <protection hidden="1"/>
    </xf>
    <xf numFmtId="0" fontId="0" fillId="0" borderId="0" xfId="0" applyAlignment="1">
      <alignment horizontal="center" wrapText="1"/>
    </xf>
    <xf numFmtId="174" fontId="0" fillId="0" borderId="0" xfId="0" applyNumberFormat="1"/>
    <xf numFmtId="0" fontId="26" fillId="0" borderId="0" xfId="0" applyFont="1" applyAlignment="1">
      <alignment vertical="center"/>
    </xf>
    <xf numFmtId="0" fontId="27" fillId="0" borderId="0" xfId="0" applyFont="1" applyAlignment="1">
      <alignment vertical="center"/>
    </xf>
    <xf numFmtId="0" fontId="28" fillId="14" borderId="60" xfId="0" applyFont="1" applyFill="1" applyBorder="1" applyAlignment="1">
      <alignment vertical="center" wrapText="1"/>
    </xf>
    <xf numFmtId="0" fontId="29" fillId="14" borderId="61" xfId="0" applyFont="1" applyFill="1" applyBorder="1" applyAlignment="1">
      <alignment horizontal="center" vertical="center" wrapText="1"/>
    </xf>
    <xf numFmtId="0" fontId="30" fillId="15" borderId="62" xfId="0" applyFont="1" applyFill="1" applyBorder="1" applyAlignment="1">
      <alignment horizontal="left" vertical="center" wrapText="1" indent="3"/>
    </xf>
    <xf numFmtId="175" fontId="32" fillId="16" borderId="63" xfId="0" applyNumberFormat="1" applyFont="1" applyFill="1" applyBorder="1" applyAlignment="1">
      <alignment horizontal="center" vertical="center" wrapText="1"/>
    </xf>
    <xf numFmtId="0" fontId="30" fillId="15" borderId="64" xfId="0" applyFont="1" applyFill="1" applyBorder="1" applyAlignment="1">
      <alignment horizontal="left" vertical="center" wrapText="1" indent="3"/>
    </xf>
    <xf numFmtId="0" fontId="28" fillId="15" borderId="64" xfId="0" applyFont="1" applyFill="1" applyBorder="1" applyAlignment="1">
      <alignment horizontal="right" vertical="center" wrapText="1"/>
    </xf>
    <xf numFmtId="175" fontId="29" fillId="16" borderId="63" xfId="0" applyNumberFormat="1" applyFont="1" applyFill="1" applyBorder="1" applyAlignment="1">
      <alignment horizontal="right" vertical="center" wrapText="1"/>
    </xf>
    <xf numFmtId="0" fontId="32" fillId="16" borderId="63" xfId="0" applyFont="1" applyFill="1" applyBorder="1" applyAlignment="1">
      <alignment vertical="center" wrapText="1"/>
    </xf>
    <xf numFmtId="0" fontId="32" fillId="15" borderId="62" xfId="0" applyFont="1" applyFill="1" applyBorder="1" applyAlignment="1">
      <alignment horizontal="left" vertical="center" wrapText="1" indent="4"/>
    </xf>
    <xf numFmtId="0" fontId="32" fillId="16" borderId="63" xfId="0" applyFont="1" applyFill="1" applyBorder="1" applyAlignment="1">
      <alignment horizontal="center" vertical="center" wrapText="1"/>
    </xf>
    <xf numFmtId="0" fontId="32" fillId="15" borderId="64" xfId="0" applyFont="1" applyFill="1" applyBorder="1" applyAlignment="1">
      <alignment horizontal="left" vertical="center" wrapText="1" indent="4"/>
    </xf>
    <xf numFmtId="0" fontId="29" fillId="15" borderId="64" xfId="0" applyFont="1" applyFill="1" applyBorder="1" applyAlignment="1">
      <alignment horizontal="right" vertical="center" wrapText="1"/>
    </xf>
    <xf numFmtId="175" fontId="29" fillId="16" borderId="63" xfId="0" applyNumberFormat="1" applyFont="1" applyFill="1" applyBorder="1" applyAlignment="1">
      <alignment horizontal="center" vertical="center" wrapText="1"/>
    </xf>
    <xf numFmtId="0" fontId="33" fillId="0" borderId="1" xfId="0" applyFont="1" applyBorder="1"/>
    <xf numFmtId="9" fontId="24" fillId="5" borderId="1" xfId="1" applyFont="1" applyFill="1" applyBorder="1" applyAlignment="1">
      <alignment horizontal="center"/>
    </xf>
    <xf numFmtId="1" fontId="24" fillId="5" borderId="1" xfId="1" applyNumberFormat="1" applyFont="1" applyFill="1" applyBorder="1" applyAlignment="1">
      <alignment horizontal="center"/>
    </xf>
    <xf numFmtId="9" fontId="24" fillId="5" borderId="1" xfId="1" applyFont="1" applyFill="1" applyBorder="1" applyAlignment="1" applyProtection="1">
      <alignment horizontal="center"/>
      <protection locked="0"/>
    </xf>
    <xf numFmtId="165" fontId="24" fillId="5" borderId="1" xfId="6" applyNumberFormat="1" applyFill="1" applyBorder="1" applyAlignment="1" applyProtection="1">
      <alignment horizontal="center"/>
      <protection locked="0"/>
    </xf>
    <xf numFmtId="3" fontId="24" fillId="5" borderId="1" xfId="6" applyNumberFormat="1" applyFill="1" applyBorder="1" applyAlignment="1" applyProtection="1">
      <alignment horizontal="center"/>
      <protection locked="0"/>
    </xf>
    <xf numFmtId="176" fontId="24" fillId="5" borderId="1" xfId="1" applyNumberFormat="1" applyFont="1" applyFill="1" applyBorder="1" applyAlignment="1" applyProtection="1">
      <alignment horizontal="center"/>
      <protection locked="0"/>
    </xf>
    <xf numFmtId="177" fontId="34" fillId="0" borderId="0" xfId="0" applyNumberFormat="1" applyFont="1" applyAlignment="1">
      <alignment horizontal="center" wrapText="1" shrinkToFit="1"/>
    </xf>
    <xf numFmtId="1" fontId="35" fillId="0" borderId="0" xfId="0" applyNumberFormat="1" applyFont="1" applyAlignment="1">
      <alignment horizontal="center"/>
    </xf>
    <xf numFmtId="178" fontId="0" fillId="0" borderId="68" xfId="0" applyNumberFormat="1" applyBorder="1"/>
    <xf numFmtId="178" fontId="0" fillId="0" borderId="69" xfId="0" applyNumberFormat="1" applyBorder="1"/>
    <xf numFmtId="178" fontId="0" fillId="0" borderId="70" xfId="0" applyNumberFormat="1" applyBorder="1"/>
    <xf numFmtId="178" fontId="0" fillId="0" borderId="39" xfId="0" applyNumberFormat="1" applyBorder="1"/>
    <xf numFmtId="178" fontId="0" fillId="0" borderId="71" xfId="0" applyNumberFormat="1" applyBorder="1"/>
    <xf numFmtId="178" fontId="0" fillId="0" borderId="72" xfId="0" applyNumberFormat="1" applyBorder="1"/>
    <xf numFmtId="178" fontId="0" fillId="0" borderId="73" xfId="0" applyNumberFormat="1" applyBorder="1"/>
    <xf numFmtId="0" fontId="0" fillId="0" borderId="0" xfId="0" applyAlignment="1">
      <alignment horizontal="left"/>
    </xf>
    <xf numFmtId="0" fontId="29" fillId="14" borderId="65" xfId="0" applyFont="1" applyFill="1" applyBorder="1" applyAlignment="1">
      <alignment vertical="center" wrapText="1"/>
    </xf>
    <xf numFmtId="0" fontId="29" fillId="14" borderId="66" xfId="0" applyFont="1" applyFill="1" applyBorder="1" applyAlignment="1">
      <alignment vertical="center" wrapText="1"/>
    </xf>
    <xf numFmtId="0" fontId="29" fillId="14" borderId="67" xfId="0" applyFont="1" applyFill="1" applyBorder="1" applyAlignment="1">
      <alignment vertical="center" wrapText="1"/>
    </xf>
  </cellXfs>
  <cellStyles count="7">
    <cellStyle name="Collegamento ipertestuale" xfId="5" builtinId="8"/>
    <cellStyle name="Colore 5 2" xfId="2" xr:uid="{00000000-0005-0000-0000-000000000000}"/>
    <cellStyle name="Excel Built-in Normal" xfId="6" xr:uid="{EDABDCEA-A31E-4CB1-9BB5-720FB210D43F}"/>
    <cellStyle name="Normale" xfId="0" builtinId="0"/>
    <cellStyle name="Normale 3" xfId="3" xr:uid="{00000000-0005-0000-0000-000002000000}"/>
    <cellStyle name="Normale_BP Modello" xfId="4" xr:uid="{00000000-0005-0000-0000-000003000000}"/>
    <cellStyle name="Percentuale" xfId="1"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31"/>
  <sheetViews>
    <sheetView showGridLines="0" workbookViewId="0">
      <selection activeCell="C8" sqref="C8"/>
    </sheetView>
  </sheetViews>
  <sheetFormatPr defaultRowHeight="15" x14ac:dyDescent="0.25"/>
  <cols>
    <col min="2" max="2" width="15.42578125" bestFit="1" customWidth="1"/>
    <col min="3" max="3" width="22.5703125" bestFit="1" customWidth="1"/>
    <col min="5" max="5" width="9.85546875" bestFit="1" customWidth="1"/>
    <col min="6" max="6" width="21.5703125" bestFit="1" customWidth="1"/>
  </cols>
  <sheetData>
    <row r="2" spans="2:6" x14ac:dyDescent="0.25">
      <c r="B2" s="170" t="s">
        <v>339</v>
      </c>
    </row>
    <row r="3" spans="2:6" x14ac:dyDescent="0.25">
      <c r="B3" s="170" t="s">
        <v>254</v>
      </c>
    </row>
    <row r="6" spans="2:6" x14ac:dyDescent="0.25">
      <c r="B6" t="s">
        <v>426</v>
      </c>
    </row>
    <row r="7" spans="2:6" x14ac:dyDescent="0.25">
      <c r="B7" s="55" t="s">
        <v>300</v>
      </c>
      <c r="C7" s="55" t="s">
        <v>301</v>
      </c>
    </row>
    <row r="8" spans="2:6" x14ac:dyDescent="0.25">
      <c r="B8" s="170" t="s">
        <v>0</v>
      </c>
      <c r="C8" t="s">
        <v>1</v>
      </c>
      <c r="E8" s="170" t="s">
        <v>105</v>
      </c>
      <c r="F8" t="s">
        <v>308</v>
      </c>
    </row>
    <row r="9" spans="2:6" x14ac:dyDescent="0.25">
      <c r="B9" s="170" t="s">
        <v>5</v>
      </c>
      <c r="C9" t="s">
        <v>4</v>
      </c>
      <c r="E9" s="170" t="s">
        <v>120</v>
      </c>
      <c r="F9" t="s">
        <v>310</v>
      </c>
    </row>
    <row r="10" spans="2:6" x14ac:dyDescent="0.25">
      <c r="B10" s="170" t="s">
        <v>9</v>
      </c>
      <c r="C10" t="s">
        <v>299</v>
      </c>
      <c r="E10" s="170" t="s">
        <v>142</v>
      </c>
      <c r="F10" t="s">
        <v>311</v>
      </c>
    </row>
    <row r="11" spans="2:6" x14ac:dyDescent="0.25">
      <c r="B11" s="170" t="s">
        <v>296</v>
      </c>
      <c r="C11" t="s">
        <v>11</v>
      </c>
      <c r="E11" s="170" t="s">
        <v>166</v>
      </c>
      <c r="F11" t="s">
        <v>185</v>
      </c>
    </row>
    <row r="12" spans="2:6" x14ac:dyDescent="0.25">
      <c r="B12" s="170" t="s">
        <v>3</v>
      </c>
      <c r="C12" t="s">
        <v>240</v>
      </c>
      <c r="E12" s="170" t="s">
        <v>223</v>
      </c>
      <c r="F12" t="s">
        <v>178</v>
      </c>
    </row>
    <row r="13" spans="2:6" x14ac:dyDescent="0.25">
      <c r="B13" s="170" t="s">
        <v>6</v>
      </c>
      <c r="C13" t="s">
        <v>13</v>
      </c>
      <c r="E13" s="170" t="s">
        <v>313</v>
      </c>
      <c r="F13" t="s">
        <v>314</v>
      </c>
    </row>
    <row r="14" spans="2:6" x14ac:dyDescent="0.25">
      <c r="B14" s="170" t="s">
        <v>15</v>
      </c>
      <c r="C14" t="s">
        <v>14</v>
      </c>
      <c r="E14" s="170" t="s">
        <v>317</v>
      </c>
      <c r="F14" t="s">
        <v>316</v>
      </c>
    </row>
    <row r="15" spans="2:6" x14ac:dyDescent="0.25">
      <c r="B15" s="170" t="s">
        <v>17</v>
      </c>
      <c r="C15" t="s">
        <v>16</v>
      </c>
      <c r="E15" s="170" t="s">
        <v>319</v>
      </c>
      <c r="F15" t="s">
        <v>320</v>
      </c>
    </row>
    <row r="16" spans="2:6" x14ac:dyDescent="0.25">
      <c r="B16" s="170" t="s">
        <v>10</v>
      </c>
      <c r="C16" t="s">
        <v>131</v>
      </c>
      <c r="E16" s="170" t="s">
        <v>371</v>
      </c>
      <c r="F16" t="s">
        <v>372</v>
      </c>
    </row>
    <row r="17" spans="2:6" x14ac:dyDescent="0.25">
      <c r="B17" s="170" t="s">
        <v>20</v>
      </c>
      <c r="C17" t="s">
        <v>21</v>
      </c>
      <c r="E17" s="170" t="s">
        <v>404</v>
      </c>
      <c r="F17" t="s">
        <v>386</v>
      </c>
    </row>
    <row r="18" spans="2:6" x14ac:dyDescent="0.25">
      <c r="B18" s="170" t="s">
        <v>23</v>
      </c>
      <c r="C18" t="s">
        <v>24</v>
      </c>
    </row>
    <row r="19" spans="2:6" x14ac:dyDescent="0.25">
      <c r="B19" s="170" t="s">
        <v>30</v>
      </c>
      <c r="C19" t="s">
        <v>31</v>
      </c>
    </row>
    <row r="20" spans="2:6" x14ac:dyDescent="0.25">
      <c r="B20" s="170" t="s">
        <v>33</v>
      </c>
      <c r="C20" t="s">
        <v>34</v>
      </c>
    </row>
    <row r="21" spans="2:6" x14ac:dyDescent="0.25">
      <c r="B21" s="170" t="s">
        <v>35</v>
      </c>
      <c r="C21" t="s">
        <v>36</v>
      </c>
    </row>
    <row r="22" spans="2:6" x14ac:dyDescent="0.25">
      <c r="B22" s="170" t="s">
        <v>42</v>
      </c>
      <c r="C22" t="s">
        <v>328</v>
      </c>
    </row>
    <row r="23" spans="2:6" x14ac:dyDescent="0.25">
      <c r="B23" s="170" t="s">
        <v>44</v>
      </c>
      <c r="C23" t="s">
        <v>302</v>
      </c>
    </row>
    <row r="24" spans="2:6" x14ac:dyDescent="0.25">
      <c r="B24" s="170" t="s">
        <v>48</v>
      </c>
      <c r="C24" t="s">
        <v>49</v>
      </c>
    </row>
    <row r="25" spans="2:6" x14ac:dyDescent="0.25">
      <c r="B25" s="170" t="s">
        <v>50</v>
      </c>
      <c r="C25" t="s">
        <v>303</v>
      </c>
    </row>
    <row r="26" spans="2:6" x14ac:dyDescent="0.25">
      <c r="B26" s="170" t="s">
        <v>52</v>
      </c>
      <c r="C26" t="s">
        <v>304</v>
      </c>
    </row>
    <row r="27" spans="2:6" x14ac:dyDescent="0.25">
      <c r="B27" s="170" t="s">
        <v>54</v>
      </c>
      <c r="C27" t="s">
        <v>305</v>
      </c>
    </row>
    <row r="28" spans="2:6" x14ac:dyDescent="0.25">
      <c r="B28" s="170" t="s">
        <v>297</v>
      </c>
      <c r="C28" t="s">
        <v>307</v>
      </c>
    </row>
    <row r="29" spans="2:6" x14ac:dyDescent="0.25">
      <c r="B29" s="170" t="s">
        <v>82</v>
      </c>
      <c r="C29" t="s">
        <v>117</v>
      </c>
    </row>
    <row r="30" spans="2:6" x14ac:dyDescent="0.25">
      <c r="B30" s="170" t="s">
        <v>93</v>
      </c>
      <c r="C30" t="s">
        <v>118</v>
      </c>
    </row>
    <row r="31" spans="2:6" x14ac:dyDescent="0.25">
      <c r="B31" s="170" t="s">
        <v>98</v>
      </c>
      <c r="C31" t="s">
        <v>99</v>
      </c>
    </row>
  </sheetData>
  <hyperlinks>
    <hyperlink ref="B8" location="Tabella_1!A1" display="Tabella 1" xr:uid="{53D448DF-D922-45F1-9648-40F6D1A12629}"/>
    <hyperlink ref="B9" location="Tabella_2!A1" display="Tabella 2" xr:uid="{9992EAD8-910B-4492-9C0C-F88EECF26C57}"/>
    <hyperlink ref="B10" location="Tabella_3!A1" display="Tabella 3" xr:uid="{759C8B34-69BC-42E9-A1A0-6151BFDE3664}"/>
    <hyperlink ref="B11" location="Tabella_4!A1" display="Tabella 4" xr:uid="{B0880358-AEDB-4631-A276-D8DF08E811E4}"/>
    <hyperlink ref="B12" location="Tabella_5!A1" display="Tabella 5" xr:uid="{A9D287D9-7EEC-471C-8553-5D2C9D333805}"/>
    <hyperlink ref="B13" location="Tabella_6!A1" display="Tabella 6" xr:uid="{BBBA7F00-1A6B-48DC-B777-F061640E6983}"/>
    <hyperlink ref="B14" location="Tabella_7!A1" display="Tabella 7" xr:uid="{C8488A31-8097-4A04-9DAE-0004CF3F2AEF}"/>
    <hyperlink ref="B15" location="Tabella_8!A1" display="Tabella 8" xr:uid="{45AEFF94-817A-4321-9911-81FF7711077E}"/>
    <hyperlink ref="B16" location="Tabella_9!A1" display="Tabella 9" xr:uid="{2200C775-EA47-406A-AA03-7621E99FE9CF}"/>
    <hyperlink ref="B17" location="Tabella_10!A1" display="Tabella 10" xr:uid="{26DACF4C-C61C-406F-9663-BF41BCC9A798}"/>
    <hyperlink ref="B18" location="Tabella_11!A1" display="Tabella 11" xr:uid="{DE197C6D-282F-45EE-8EA7-85333180D125}"/>
    <hyperlink ref="B19" location="Tabella_12!A1" display="Tabella 12" xr:uid="{CA64E09A-339A-4FB2-ABC5-807A67751BEA}"/>
    <hyperlink ref="B20" location="Tabella_13!A1" display="Tabella 13" xr:uid="{554925DD-1B6F-4C3A-AD5A-07730A93EF40}"/>
    <hyperlink ref="B21" location="Tabella_14!A1" display="Tabella 14" xr:uid="{D19FE6B6-D1B6-40B8-A426-FC12BDFEC48B}"/>
    <hyperlink ref="B22" location="Tabella_15!A1" display="Tabella 15" xr:uid="{D23A1497-8C4D-4B2F-8A73-528E95085F59}"/>
    <hyperlink ref="B23" location="Tabella_16!A1" display="Tabella 16" xr:uid="{971B09A1-48CD-40DE-9ECF-E896DC4C8D8E}"/>
    <hyperlink ref="B24" location="Tabella_17!A1" display="Tabella 17" xr:uid="{0DC8A26A-99B3-4944-A309-8DB3880BE32B}"/>
    <hyperlink ref="B25" location="Tabella_18!A1" display="Tabella 18" xr:uid="{1D06BDF1-ECF1-43F1-8774-F1E4E03381F4}"/>
    <hyperlink ref="B26" location="Tabella_19!A1" display="Tabella 19" xr:uid="{329C2EA4-23BE-49B6-9201-6A545AC5E817}"/>
    <hyperlink ref="B27" location="Tabella_20!A1" display="Tabella 20" xr:uid="{47E7DD60-7933-4800-A2F3-BA03D962DEC6}"/>
    <hyperlink ref="B28" location="Tabella_21!A1" display="Tabella 21" xr:uid="{874EA35A-3D82-4240-8500-FE3E44A84AA8}"/>
    <hyperlink ref="B29" location="Tabella_22!A1" display="Tabella 22" xr:uid="{CABD23D3-8FC5-4633-B0E4-31855791047D}"/>
    <hyperlink ref="B30" location="Tabella_23!A1" display="Tabella 23" xr:uid="{3E9B16AA-5CB9-4DDB-8F60-BBDD080002E2}"/>
    <hyperlink ref="B31" location="Tabella_24!A1" display="Tabella 24" xr:uid="{ABD2EAA4-236D-4F86-AD93-A27A612D1668}"/>
    <hyperlink ref="E8" location="Tabella_25!A1" display="Tabella 25" xr:uid="{14C2C83E-0EB9-4F3B-945D-51CB4E3C91E3}"/>
    <hyperlink ref="E9" location="Tabella_26!A1" display="Tabella 26" xr:uid="{C90E555B-0512-42E5-8329-C6519498EAE0}"/>
    <hyperlink ref="E10" location="Tabella_27!A1" display="Tabella 27" xr:uid="{1F694D2A-2ABF-4419-83AB-245347ECC16D}"/>
    <hyperlink ref="E11" location="Tabella_28!A1" display="Tabella 28" xr:uid="{6E5518E9-B358-46A1-AB2E-C9C28B20367A}"/>
    <hyperlink ref="E12" location="Tabella_29!A1" display="Tabella 29" xr:uid="{82FD3FBE-D895-4BC7-AEB8-5B0B3ADC4F3D}"/>
    <hyperlink ref="E13" location="'Tabella_30 '!A1" display="Tabella 30" xr:uid="{4B2734D0-378D-40AD-A0B6-4221050F60D7}"/>
    <hyperlink ref="E14" location="'Tabella 31'!A1" display="Tabella 31" xr:uid="{8B99F0B5-45C6-4775-B83B-F86A72A0384F}"/>
    <hyperlink ref="E15" location="Tabella_32!A1" display="Tabella 32" xr:uid="{8CCE674E-6721-4B63-8DD0-682A4AB9B12A}"/>
    <hyperlink ref="B2" location="Input!A1" display="INPUT" xr:uid="{44E31697-0BDD-4D65-B87A-7CD3512441A4}"/>
    <hyperlink ref="E16" location="Tabella_33!A1" display="Tabella 33" xr:uid="{DAF76FC5-7195-4223-9E44-082C02940A89}"/>
    <hyperlink ref="E17" location="Tabella_34!A1" display="Tabella 34" xr:uid="{AAC38016-2F7D-4990-B89B-B67EAC6A8A7E}"/>
    <hyperlink ref="B3" location="Parametri!A1" display="Parametri" xr:uid="{DDF0A83F-1ECC-4710-9C40-267EC81BCE3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7"/>
  <sheetViews>
    <sheetView showGridLines="0" workbookViewId="0"/>
  </sheetViews>
  <sheetFormatPr defaultRowHeight="15" x14ac:dyDescent="0.25"/>
  <cols>
    <col min="2" max="2" width="24.42578125" bestFit="1" customWidth="1"/>
    <col min="3" max="3" width="9.5703125" bestFit="1" customWidth="1"/>
    <col min="4" max="9" width="10.5703125" bestFit="1" customWidth="1"/>
  </cols>
  <sheetData>
    <row r="1" spans="1:9" x14ac:dyDescent="0.25">
      <c r="A1" s="170" t="s">
        <v>428</v>
      </c>
    </row>
    <row r="3" spans="1:9" x14ac:dyDescent="0.25">
      <c r="B3" s="73" t="s">
        <v>223</v>
      </c>
    </row>
    <row r="4" spans="1:9" x14ac:dyDescent="0.25">
      <c r="B4" s="73" t="s">
        <v>316</v>
      </c>
      <c r="C4" s="74">
        <f>+Parametri!D5</f>
        <v>2020</v>
      </c>
      <c r="D4" s="74">
        <f>+C4+1</f>
        <v>2021</v>
      </c>
      <c r="E4" s="74">
        <f t="shared" ref="E4:I4" si="0">+D4+1</f>
        <v>2022</v>
      </c>
      <c r="F4" s="74">
        <f t="shared" si="0"/>
        <v>2023</v>
      </c>
      <c r="G4" s="74">
        <f t="shared" si="0"/>
        <v>2024</v>
      </c>
      <c r="H4" s="74">
        <f t="shared" si="0"/>
        <v>2025</v>
      </c>
      <c r="I4" s="74">
        <f t="shared" si="0"/>
        <v>2026</v>
      </c>
    </row>
    <row r="5" spans="1:9" x14ac:dyDescent="0.25">
      <c r="B5" s="75" t="s">
        <v>11</v>
      </c>
      <c r="C5" s="77">
        <f>+Calcoli!C52+'Bilancio inziale'!F8</f>
        <v>35005.032500000001</v>
      </c>
      <c r="D5" s="77">
        <f>+Calcoli!D52+'Bilancio inziale'!G8</f>
        <v>20007.726666666666</v>
      </c>
      <c r="E5" s="77">
        <f>+Calcoli!E52+'Bilancio inziale'!H8</f>
        <v>12.9625</v>
      </c>
      <c r="F5" s="77">
        <f>+Calcoli!F52+'Bilancio inziale'!I8</f>
        <v>16.215833333333332</v>
      </c>
      <c r="G5" s="77">
        <f>+Calcoli!G52+'Bilancio inziale'!J8</f>
        <v>16.47</v>
      </c>
      <c r="H5" s="77">
        <f>+Calcoli!H52+'Bilancio inziale'!K8</f>
        <v>16.47</v>
      </c>
      <c r="I5" s="77">
        <f>+Calcoli!I52+'Bilancio inziale'!L8</f>
        <v>16.47</v>
      </c>
    </row>
    <row r="6" spans="1:9" x14ac:dyDescent="0.25">
      <c r="B6" s="75" t="s">
        <v>136</v>
      </c>
      <c r="C6" s="77">
        <f>+Input!D82</f>
        <v>0</v>
      </c>
      <c r="D6" s="77">
        <f>+Input!E82</f>
        <v>0</v>
      </c>
      <c r="E6" s="77">
        <f>+Input!F82</f>
        <v>0</v>
      </c>
      <c r="F6" s="77">
        <f>+Input!G82</f>
        <v>0</v>
      </c>
      <c r="G6" s="77">
        <f>+Input!H82</f>
        <v>0</v>
      </c>
      <c r="H6" s="77">
        <f>+Input!I82</f>
        <v>0</v>
      </c>
      <c r="I6" s="77">
        <f>+Input!J82</f>
        <v>0</v>
      </c>
    </row>
    <row r="7" spans="1:9" x14ac:dyDescent="0.25">
      <c r="B7" s="75" t="s">
        <v>224</v>
      </c>
      <c r="C7" s="77">
        <f>+Input!D83</f>
        <v>100000</v>
      </c>
      <c r="D7" s="77">
        <f>+Input!E83</f>
        <v>0</v>
      </c>
      <c r="E7" s="77">
        <f>+Input!F83</f>
        <v>0</v>
      </c>
      <c r="F7" s="77">
        <f>+Input!G83</f>
        <v>0</v>
      </c>
      <c r="G7" s="77">
        <f>+Input!H83</f>
        <v>0</v>
      </c>
      <c r="H7" s="77">
        <f>+Input!I83</f>
        <v>0</v>
      </c>
      <c r="I7" s="77">
        <f>+Input!J83</f>
        <v>0</v>
      </c>
    </row>
    <row r="8" spans="1:9" x14ac:dyDescent="0.25">
      <c r="B8" s="75" t="s">
        <v>281</v>
      </c>
      <c r="C8" s="77">
        <f>+C_Finanziamento!C4</f>
        <v>25000</v>
      </c>
      <c r="D8" s="77"/>
      <c r="E8" s="77"/>
      <c r="F8" s="77"/>
      <c r="G8" s="77"/>
      <c r="H8" s="77"/>
      <c r="I8" s="77"/>
    </row>
    <row r="9" spans="1:9" x14ac:dyDescent="0.25">
      <c r="B9" s="73"/>
      <c r="C9" s="76"/>
      <c r="D9" s="76"/>
      <c r="E9" s="76"/>
      <c r="F9" s="76"/>
      <c r="G9" s="76"/>
      <c r="H9" s="76"/>
      <c r="I9" s="76"/>
    </row>
    <row r="10" spans="1:9" x14ac:dyDescent="0.25">
      <c r="B10" s="73" t="s">
        <v>225</v>
      </c>
      <c r="C10" s="76">
        <f>+SUM(C5:C8)</f>
        <v>160005.0325</v>
      </c>
      <c r="D10" s="76">
        <f t="shared" ref="D10:I10" si="1">+SUM(D5:D8)</f>
        <v>20007.726666666666</v>
      </c>
      <c r="E10" s="76">
        <f t="shared" si="1"/>
        <v>12.9625</v>
      </c>
      <c r="F10" s="76">
        <f t="shared" si="1"/>
        <v>16.215833333333332</v>
      </c>
      <c r="G10" s="76">
        <f t="shared" si="1"/>
        <v>16.47</v>
      </c>
      <c r="H10" s="76">
        <f t="shared" si="1"/>
        <v>16.47</v>
      </c>
      <c r="I10" s="76">
        <f t="shared" si="1"/>
        <v>16.47</v>
      </c>
    </row>
    <row r="11" spans="1:9" x14ac:dyDescent="0.25">
      <c r="B11" s="73"/>
      <c r="C11" s="76"/>
      <c r="D11" s="76"/>
      <c r="E11" s="76"/>
      <c r="F11" s="76"/>
      <c r="G11" s="76"/>
      <c r="H11" s="76"/>
      <c r="I11" s="76"/>
    </row>
    <row r="12" spans="1:9" x14ac:dyDescent="0.25">
      <c r="B12" s="75" t="s">
        <v>247</v>
      </c>
      <c r="C12" s="77">
        <f>+Calcoli!C143+'Bilancio inziale'!F27</f>
        <v>3000.5083333333332</v>
      </c>
      <c r="D12" s="77">
        <f>+Calcoli!D143+'Bilancio inziale'!G27</f>
        <v>3000.8539999999998</v>
      </c>
      <c r="E12" s="77">
        <f>+Calcoli!E143+'Bilancio inziale'!H27</f>
        <v>3001.3806333333332</v>
      </c>
      <c r="F12" s="77">
        <f>+Calcoli!F143+'Bilancio inziale'!I27</f>
        <v>3001.7303666666667</v>
      </c>
      <c r="G12" s="77">
        <f>+Calcoli!G143+'Bilancio inziale'!J27</f>
        <v>3001.7811999999999</v>
      </c>
      <c r="H12" s="77">
        <f>+Calcoli!H143+'Bilancio inziale'!K27</f>
        <v>1.7811999999999999</v>
      </c>
      <c r="I12" s="77">
        <f>+Calcoli!I143+'Bilancio inziale'!L27</f>
        <v>1.7811999999999999</v>
      </c>
    </row>
    <row r="13" spans="1:9" x14ac:dyDescent="0.25">
      <c r="B13" s="75" t="s">
        <v>255</v>
      </c>
      <c r="C13" s="77">
        <f>+Calcoli!C241</f>
        <v>72192.169916666666</v>
      </c>
      <c r="D13" s="77">
        <f>+Calcoli!D241</f>
        <v>79300.772666666671</v>
      </c>
      <c r="E13" s="77">
        <f>+Calcoli!E241</f>
        <v>79301.296249999999</v>
      </c>
      <c r="F13" s="77">
        <f>+Calcoli!F241</f>
        <v>79301.621583333326</v>
      </c>
      <c r="G13" s="77">
        <f>+Calcoli!G241</f>
        <v>79301.646999999997</v>
      </c>
      <c r="H13" s="77">
        <f>+Calcoli!H241</f>
        <v>79301.646999999997</v>
      </c>
      <c r="I13" s="77">
        <f>+Calcoli!I241</f>
        <v>79301.646999999997</v>
      </c>
    </row>
    <row r="14" spans="1:9" x14ac:dyDescent="0.25">
      <c r="B14" s="75" t="s">
        <v>226</v>
      </c>
      <c r="C14" s="77">
        <f>+Calcoli!C256</f>
        <v>320950</v>
      </c>
      <c r="D14" s="77">
        <f>+Calcoli!D256</f>
        <v>399550</v>
      </c>
      <c r="E14" s="77">
        <f>+Calcoli!E256</f>
        <v>399550</v>
      </c>
      <c r="F14" s="77">
        <f>+Calcoli!F256</f>
        <v>399550</v>
      </c>
      <c r="G14" s="77">
        <f>+Calcoli!G256</f>
        <v>399550</v>
      </c>
      <c r="H14" s="77">
        <f>+Calcoli!H256</f>
        <v>399550</v>
      </c>
      <c r="I14" s="77">
        <f>+Calcoli!I256</f>
        <v>399550</v>
      </c>
    </row>
    <row r="15" spans="1:9" x14ac:dyDescent="0.25">
      <c r="B15" s="75" t="s">
        <v>45</v>
      </c>
      <c r="C15" s="77">
        <f>+Calcoli!C271+Calcoli!C272</f>
        <v>358427.27272727271</v>
      </c>
      <c r="D15" s="77">
        <f>+Calcoli!D271+Calcoli!D272</f>
        <v>183000</v>
      </c>
      <c r="E15" s="77">
        <f>+Calcoli!E271+Calcoli!E272</f>
        <v>183000</v>
      </c>
      <c r="F15" s="77">
        <f>+Calcoli!F271+Calcoli!F272</f>
        <v>0</v>
      </c>
      <c r="G15" s="77">
        <f>+Calcoli!G271+Calcoli!G272</f>
        <v>0</v>
      </c>
      <c r="H15" s="77">
        <f>+Calcoli!H271+Calcoli!H272</f>
        <v>0</v>
      </c>
      <c r="I15" s="77">
        <f>+Calcoli!I271+Calcoli!I272</f>
        <v>0</v>
      </c>
    </row>
    <row r="16" spans="1:9" x14ac:dyDescent="0.25">
      <c r="B16" s="75" t="s">
        <v>227</v>
      </c>
      <c r="C16" s="77">
        <f>+Calcoli!C352+Calcoli!C364-'Bilancio inziale'!F10+'Bilancio inziale'!F28</f>
        <v>-1000</v>
      </c>
      <c r="D16" s="77">
        <f>+Calcoli!D352+Calcoli!D364-'Bilancio inziale'!G10+'Bilancio inziale'!G28</f>
        <v>-3000</v>
      </c>
      <c r="E16" s="77">
        <f>+Calcoli!E352+Calcoli!E364-'Bilancio inziale'!H10+'Bilancio inziale'!H28</f>
        <v>2000</v>
      </c>
      <c r="F16" s="77">
        <f>+Calcoli!F352+Calcoli!F364-'Bilancio inziale'!I10+'Bilancio inziale'!I28</f>
        <v>2000</v>
      </c>
      <c r="G16" s="77">
        <f>+Calcoli!G352+Calcoli!G364-'Bilancio inziale'!J10+'Bilancio inziale'!J28</f>
        <v>0</v>
      </c>
      <c r="H16" s="77">
        <f>+Calcoli!H352+Calcoli!H364-'Bilancio inziale'!K10+'Bilancio inziale'!K28</f>
        <v>0</v>
      </c>
      <c r="I16" s="77">
        <f>+Calcoli!I352+Calcoli!I364-'Bilancio inziale'!L10+'Bilancio inziale'!L28</f>
        <v>0</v>
      </c>
    </row>
    <row r="17" spans="2:9" x14ac:dyDescent="0.25">
      <c r="B17" s="75" t="s">
        <v>228</v>
      </c>
      <c r="C17" s="77">
        <f>+C_Finanziamento!Q16+'Bilancio inziale'!F34+'Bilancio inziale'!F35</f>
        <v>11289.026727836039</v>
      </c>
      <c r="D17" s="77">
        <f>+C_Finanziamento!AD16+'Bilancio inziale'!G34+'Bilancio inziale'!G35</f>
        <v>14113.657065821357</v>
      </c>
      <c r="E17" s="77">
        <f>+C_Finanziamento!AQ16+'Bilancio inziale'!H34+'Bilancio inziale'!H35</f>
        <v>15422.748403444004</v>
      </c>
      <c r="F17" s="77">
        <f>+C_Finanziamento!BD16+'Bilancio inziale'!I34+'Bilancio inziale'!I35</f>
        <v>15422.748403444004</v>
      </c>
      <c r="G17" s="77">
        <f>+C_Finanziamento!BQ16+'Bilancio inziale'!J34+'Bilancio inziale'!J35</f>
        <v>4422.7484034440049</v>
      </c>
      <c r="H17" s="77">
        <f>+C_Finanziamento!CD16+'Bilancio inziale'!K34+'Bilancio inziale'!K35</f>
        <v>4422.748403444004</v>
      </c>
      <c r="I17" s="77">
        <f>+C_Finanziamento!CQ16+'Bilancio inziale'!L34+'Bilancio inziale'!L35</f>
        <v>4422.7484034440031</v>
      </c>
    </row>
    <row r="18" spans="2:9" x14ac:dyDescent="0.25">
      <c r="B18" s="75" t="s">
        <v>437</v>
      </c>
      <c r="C18" s="77">
        <f>+'Bilancio inziale'!F33</f>
        <v>5000</v>
      </c>
      <c r="D18" s="77">
        <f>+'Bilancio inziale'!G33</f>
        <v>5000</v>
      </c>
      <c r="E18" s="77">
        <f>+'Bilancio inziale'!H33</f>
        <v>5000</v>
      </c>
      <c r="F18" s="77">
        <f>+'Bilancio inziale'!I33</f>
        <v>0</v>
      </c>
      <c r="G18" s="77">
        <f>+'Bilancio inziale'!J33</f>
        <v>0</v>
      </c>
      <c r="H18" s="77">
        <f>+'Bilancio inziale'!K33</f>
        <v>0</v>
      </c>
      <c r="I18" s="77">
        <f>+'Bilancio inziale'!L33</f>
        <v>0</v>
      </c>
    </row>
    <row r="19" spans="2:9" x14ac:dyDescent="0.25">
      <c r="B19" s="75" t="s">
        <v>265</v>
      </c>
      <c r="C19" s="77">
        <f>+'Bilancio inziale'!F32</f>
        <v>2000</v>
      </c>
      <c r="D19" s="77">
        <f>+'Bilancio inziale'!G32</f>
        <v>5000</v>
      </c>
      <c r="E19" s="77">
        <f>+'Bilancio inziale'!H32</f>
        <v>5000</v>
      </c>
      <c r="F19" s="77">
        <f>+'Bilancio inziale'!I32</f>
        <v>0</v>
      </c>
      <c r="G19" s="77">
        <f>+'Bilancio inziale'!J32</f>
        <v>0</v>
      </c>
      <c r="H19" s="77">
        <f>+'Bilancio inziale'!K32</f>
        <v>0</v>
      </c>
      <c r="I19" s="77">
        <f>+'Bilancio inziale'!L32</f>
        <v>0</v>
      </c>
    </row>
    <row r="20" spans="2:9" x14ac:dyDescent="0.25">
      <c r="B20" s="75" t="s">
        <v>229</v>
      </c>
      <c r="C20" s="77">
        <f>-Tabella_24!C14-'Bilancio inziale'!F9+'Bilancio inziale'!F29</f>
        <v>1000</v>
      </c>
      <c r="D20" s="77">
        <f>-Tabella_24!D14-'Bilancio inziale'!G9+'Bilancio inziale'!G29</f>
        <v>1000</v>
      </c>
      <c r="E20" s="77">
        <f>-Tabella_24!E14-'Bilancio inziale'!H9+'Bilancio inziale'!H29</f>
        <v>3000</v>
      </c>
      <c r="F20" s="77">
        <f>-Tabella_24!F14-'Bilancio inziale'!I9+'Bilancio inziale'!I29</f>
        <v>3000</v>
      </c>
      <c r="G20" s="77">
        <f>-Tabella_24!G14-'Bilancio inziale'!J9+'Bilancio inziale'!J29</f>
        <v>0</v>
      </c>
      <c r="H20" s="77">
        <f>-Tabella_24!H14-'Bilancio inziale'!K9+'Bilancio inziale'!K29</f>
        <v>0</v>
      </c>
      <c r="I20" s="77">
        <f>-Tabella_24!I14-'Bilancio inziale'!L9+'Bilancio inziale'!L29</f>
        <v>0</v>
      </c>
    </row>
    <row r="21" spans="2:9" x14ac:dyDescent="0.25">
      <c r="B21" s="75" t="s">
        <v>230</v>
      </c>
      <c r="C21" s="77">
        <f>+Input!D107</f>
        <v>0</v>
      </c>
      <c r="D21" s="77">
        <f>+Input!E107</f>
        <v>0</v>
      </c>
      <c r="E21" s="77">
        <f>+Input!F107</f>
        <v>0</v>
      </c>
      <c r="F21" s="77">
        <f>+Input!G107</f>
        <v>0</v>
      </c>
      <c r="G21" s="77">
        <f>+Input!H107</f>
        <v>0</v>
      </c>
      <c r="H21" s="77">
        <f>+Input!I107</f>
        <v>0</v>
      </c>
      <c r="I21" s="77">
        <f>+Input!J107</f>
        <v>0</v>
      </c>
    </row>
    <row r="22" spans="2:9" x14ac:dyDescent="0.25">
      <c r="B22" s="73" t="s">
        <v>43</v>
      </c>
      <c r="C22" s="76">
        <f>+SUM(C12:C21)</f>
        <v>772858.9777051087</v>
      </c>
      <c r="D22" s="76">
        <f t="shared" ref="D22:I22" si="2">+SUM(D12:D21)</f>
        <v>686965.28373248805</v>
      </c>
      <c r="E22" s="76">
        <f t="shared" si="2"/>
        <v>695275.42528677732</v>
      </c>
      <c r="F22" s="76">
        <f t="shared" si="2"/>
        <v>502276.100353444</v>
      </c>
      <c r="G22" s="76">
        <f t="shared" si="2"/>
        <v>486276.17660344398</v>
      </c>
      <c r="H22" s="76">
        <f t="shared" si="2"/>
        <v>483276.17660344398</v>
      </c>
      <c r="I22" s="76">
        <f t="shared" si="2"/>
        <v>483276.17660344398</v>
      </c>
    </row>
    <row r="23" spans="2:9" x14ac:dyDescent="0.25">
      <c r="B23" s="73"/>
      <c r="C23" s="76"/>
      <c r="D23" s="76"/>
      <c r="E23" s="76"/>
      <c r="F23" s="76"/>
      <c r="G23" s="76"/>
      <c r="H23" s="76"/>
      <c r="I23" s="76"/>
    </row>
    <row r="24" spans="2:9" x14ac:dyDescent="0.25">
      <c r="B24" s="73" t="s">
        <v>231</v>
      </c>
      <c r="C24" s="76">
        <f>+C10-C22</f>
        <v>-612853.94520510873</v>
      </c>
      <c r="D24" s="76">
        <f>+D10-D22</f>
        <v>-666957.55706582137</v>
      </c>
      <c r="E24" s="76">
        <f t="shared" ref="E24:I24" si="3">+E10-E22</f>
        <v>-695262.46278677729</v>
      </c>
      <c r="F24" s="76">
        <f t="shared" si="3"/>
        <v>-502259.88452011067</v>
      </c>
      <c r="G24" s="76">
        <f t="shared" si="3"/>
        <v>-486259.70660344401</v>
      </c>
      <c r="H24" s="76">
        <f t="shared" si="3"/>
        <v>-483259.70660344401</v>
      </c>
      <c r="I24" s="76">
        <f t="shared" si="3"/>
        <v>-483259.70660344401</v>
      </c>
    </row>
    <row r="25" spans="2:9" x14ac:dyDescent="0.25">
      <c r="B25" s="73"/>
      <c r="C25" s="76"/>
      <c r="D25" s="76"/>
      <c r="E25" s="76"/>
      <c r="F25" s="76"/>
      <c r="G25" s="76"/>
      <c r="H25" s="76"/>
      <c r="I25" s="76"/>
    </row>
    <row r="26" spans="2:9" x14ac:dyDescent="0.25">
      <c r="B26" s="73" t="s">
        <v>430</v>
      </c>
      <c r="C26" s="76">
        <f>+'Bilancio inziale'!D5-'Bilancio inziale'!D24</f>
        <v>40375</v>
      </c>
      <c r="D26" s="76">
        <f>+C27</f>
        <v>-572478.94520510873</v>
      </c>
      <c r="E26" s="76">
        <f t="shared" ref="E26:I26" si="4">+D27</f>
        <v>-1239436.50227093</v>
      </c>
      <c r="F26" s="76">
        <f t="shared" si="4"/>
        <v>-1934698.9650577074</v>
      </c>
      <c r="G26" s="76">
        <f t="shared" si="4"/>
        <v>-2436958.8495778181</v>
      </c>
      <c r="H26" s="76">
        <f t="shared" si="4"/>
        <v>-2923218.5561812622</v>
      </c>
      <c r="I26" s="76">
        <f t="shared" si="4"/>
        <v>-3406478.2627847064</v>
      </c>
    </row>
    <row r="27" spans="2:9" x14ac:dyDescent="0.25">
      <c r="B27" s="73" t="s">
        <v>232</v>
      </c>
      <c r="C27" s="76">
        <f>+C24+C26</f>
        <v>-572478.94520510873</v>
      </c>
      <c r="D27" s="76">
        <f t="shared" ref="D27:I27" si="5">+D24+D26</f>
        <v>-1239436.50227093</v>
      </c>
      <c r="E27" s="76">
        <f t="shared" si="5"/>
        <v>-1934698.9650577074</v>
      </c>
      <c r="F27" s="76">
        <f t="shared" si="5"/>
        <v>-2436958.8495778181</v>
      </c>
      <c r="G27" s="76">
        <f t="shared" si="5"/>
        <v>-2923218.5561812622</v>
      </c>
      <c r="H27" s="76">
        <f t="shared" si="5"/>
        <v>-3406478.2627847064</v>
      </c>
      <c r="I27" s="76">
        <f t="shared" si="5"/>
        <v>-3889737.9693881506</v>
      </c>
    </row>
  </sheetData>
  <hyperlinks>
    <hyperlink ref="A1" location="MENU!A1" display="TABELLE" xr:uid="{2EF5C325-73D9-4982-ADAB-9FA87665099B}"/>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61"/>
  <sheetViews>
    <sheetView showGridLines="0" topLeftCell="A15" workbookViewId="0">
      <selection activeCell="I53" sqref="I53"/>
    </sheetView>
  </sheetViews>
  <sheetFormatPr defaultRowHeight="15" x14ac:dyDescent="0.25"/>
  <cols>
    <col min="2" max="2" width="32.42578125" bestFit="1" customWidth="1"/>
    <col min="3" max="4" width="9.5703125" bestFit="1" customWidth="1"/>
    <col min="5" max="9" width="10.5703125" bestFit="1" customWidth="1"/>
  </cols>
  <sheetData>
    <row r="1" spans="1:9" x14ac:dyDescent="0.25">
      <c r="A1" s="170" t="s">
        <v>428</v>
      </c>
    </row>
    <row r="3" spans="1:9" x14ac:dyDescent="0.25">
      <c r="B3" s="24" t="s">
        <v>105</v>
      </c>
    </row>
    <row r="4" spans="1:9" x14ac:dyDescent="0.25">
      <c r="B4" s="24" t="s">
        <v>308</v>
      </c>
      <c r="C4" s="3">
        <f>+Parametri!D5</f>
        <v>2020</v>
      </c>
      <c r="D4" s="3">
        <f>+C4+1</f>
        <v>2021</v>
      </c>
      <c r="E4" s="3">
        <f t="shared" ref="E4:I4" si="0">+D4+1</f>
        <v>2022</v>
      </c>
      <c r="F4" s="3">
        <f t="shared" si="0"/>
        <v>2023</v>
      </c>
      <c r="G4" s="3">
        <f t="shared" si="0"/>
        <v>2024</v>
      </c>
      <c r="H4" s="3">
        <f t="shared" si="0"/>
        <v>2025</v>
      </c>
      <c r="I4" s="3">
        <f t="shared" si="0"/>
        <v>2026</v>
      </c>
    </row>
    <row r="5" spans="1:9" x14ac:dyDescent="0.25">
      <c r="B5" s="24" t="s">
        <v>1</v>
      </c>
      <c r="C5" s="28">
        <f>+Calcoli!C13</f>
        <v>4.5</v>
      </c>
      <c r="D5" s="28">
        <f>+Calcoli!D13</f>
        <v>6.5</v>
      </c>
      <c r="E5" s="28">
        <f>+Calcoli!E13</f>
        <v>11</v>
      </c>
      <c r="F5" s="28">
        <f>+Calcoli!F13</f>
        <v>13.5</v>
      </c>
      <c r="G5" s="28">
        <f>+Calcoli!G13</f>
        <v>13.5</v>
      </c>
      <c r="H5" s="28">
        <f>+Calcoli!H13</f>
        <v>13.5</v>
      </c>
      <c r="I5" s="28">
        <f>+Calcoli!I13</f>
        <v>13.5</v>
      </c>
    </row>
    <row r="6" spans="1:9" x14ac:dyDescent="0.25">
      <c r="B6" s="24"/>
      <c r="C6" s="26"/>
      <c r="D6" s="26"/>
      <c r="E6" s="26"/>
      <c r="F6" s="26"/>
      <c r="G6" s="26"/>
      <c r="H6" s="26"/>
      <c r="I6" s="26"/>
    </row>
    <row r="7" spans="1:9" x14ac:dyDescent="0.25">
      <c r="B7" s="24" t="s">
        <v>13</v>
      </c>
      <c r="C7" s="26">
        <f>+C9+C8-C10</f>
        <v>0.5</v>
      </c>
      <c r="D7" s="26">
        <f t="shared" ref="D7:I7" si="1">+D9+D8-D10</f>
        <v>0.74</v>
      </c>
      <c r="E7" s="26">
        <f t="shared" si="1"/>
        <v>1.21</v>
      </c>
      <c r="F7" s="26">
        <f t="shared" si="1"/>
        <v>1.46</v>
      </c>
      <c r="G7" s="26">
        <f t="shared" si="1"/>
        <v>1.46</v>
      </c>
      <c r="H7" s="26">
        <f t="shared" si="1"/>
        <v>1.46</v>
      </c>
      <c r="I7" s="26">
        <f t="shared" si="1"/>
        <v>1.46</v>
      </c>
    </row>
    <row r="8" spans="1:9" x14ac:dyDescent="0.25">
      <c r="B8" s="27" t="s">
        <v>221</v>
      </c>
      <c r="C8" s="28"/>
      <c r="D8" s="28">
        <f>+C10</f>
        <v>0</v>
      </c>
      <c r="E8" s="28">
        <f t="shared" ref="E8:I8" si="2">+D10</f>
        <v>0</v>
      </c>
      <c r="F8" s="28">
        <f t="shared" si="2"/>
        <v>0</v>
      </c>
      <c r="G8" s="28">
        <f t="shared" si="2"/>
        <v>0</v>
      </c>
      <c r="H8" s="28">
        <f t="shared" si="2"/>
        <v>0</v>
      </c>
      <c r="I8" s="28">
        <f t="shared" si="2"/>
        <v>0</v>
      </c>
    </row>
    <row r="9" spans="1:9" x14ac:dyDescent="0.25">
      <c r="B9" s="27" t="s">
        <v>222</v>
      </c>
      <c r="C9" s="28">
        <f>+Calcoli!C104</f>
        <v>0.5</v>
      </c>
      <c r="D9" s="28">
        <f>+Calcoli!D104</f>
        <v>0.74</v>
      </c>
      <c r="E9" s="28">
        <f>+Calcoli!E104</f>
        <v>1.21</v>
      </c>
      <c r="F9" s="28">
        <f>+Calcoli!F104</f>
        <v>1.46</v>
      </c>
      <c r="G9" s="28">
        <f>+Calcoli!G104</f>
        <v>1.46</v>
      </c>
      <c r="H9" s="28">
        <f>+Calcoli!H104</f>
        <v>1.46</v>
      </c>
      <c r="I9" s="28">
        <f>+Calcoli!I104</f>
        <v>1.46</v>
      </c>
    </row>
    <row r="10" spans="1:9" x14ac:dyDescent="0.25">
      <c r="B10" s="27" t="s">
        <v>353</v>
      </c>
      <c r="C10" s="28">
        <f>+Calcoli!C91</f>
        <v>0</v>
      </c>
      <c r="D10" s="28">
        <f>+Calcoli!D91</f>
        <v>0</v>
      </c>
      <c r="E10" s="28">
        <f>+Calcoli!E91</f>
        <v>0</v>
      </c>
      <c r="F10" s="28">
        <f>+Calcoli!F91</f>
        <v>0</v>
      </c>
      <c r="G10" s="28">
        <f>+Calcoli!G91</f>
        <v>0</v>
      </c>
      <c r="H10" s="28">
        <f>+Calcoli!H91</f>
        <v>0</v>
      </c>
      <c r="I10" s="28">
        <f>+Calcoli!I91</f>
        <v>0</v>
      </c>
    </row>
    <row r="11" spans="1:9" x14ac:dyDescent="0.25">
      <c r="B11" s="24"/>
      <c r="C11" s="26"/>
      <c r="D11" s="26"/>
      <c r="E11" s="26"/>
      <c r="F11" s="26"/>
      <c r="G11" s="26"/>
      <c r="H11" s="26"/>
      <c r="I11" s="26"/>
    </row>
    <row r="12" spans="1:9" x14ac:dyDescent="0.25">
      <c r="B12" s="24"/>
      <c r="C12" s="26"/>
      <c r="D12" s="26"/>
      <c r="E12" s="26"/>
      <c r="F12" s="26"/>
      <c r="G12" s="26"/>
      <c r="H12" s="26"/>
      <c r="I12" s="26"/>
    </row>
    <row r="13" spans="1:9" x14ac:dyDescent="0.25">
      <c r="B13" s="24"/>
      <c r="C13" s="26"/>
      <c r="D13" s="26"/>
      <c r="E13" s="26"/>
      <c r="F13" s="26"/>
      <c r="G13" s="26"/>
      <c r="H13" s="26"/>
      <c r="I13" s="26"/>
    </row>
    <row r="14" spans="1:9" x14ac:dyDescent="0.25">
      <c r="B14" s="24" t="s">
        <v>106</v>
      </c>
      <c r="C14" s="26">
        <f>+C5-C7</f>
        <v>4</v>
      </c>
      <c r="D14" s="26">
        <f t="shared" ref="D14:I14" si="3">+D5-D7</f>
        <v>5.76</v>
      </c>
      <c r="E14" s="26">
        <f t="shared" si="3"/>
        <v>9.7899999999999991</v>
      </c>
      <c r="F14" s="26">
        <f t="shared" si="3"/>
        <v>12.04</v>
      </c>
      <c r="G14" s="26">
        <f t="shared" si="3"/>
        <v>12.04</v>
      </c>
      <c r="H14" s="26">
        <f t="shared" si="3"/>
        <v>12.04</v>
      </c>
      <c r="I14" s="26">
        <f t="shared" si="3"/>
        <v>12.04</v>
      </c>
    </row>
    <row r="15" spans="1:9" x14ac:dyDescent="0.25">
      <c r="B15" s="24" t="s">
        <v>107</v>
      </c>
      <c r="C15" s="29">
        <f>+IF(C5=0,"na",C14/C5)</f>
        <v>0.88888888888888884</v>
      </c>
      <c r="D15" s="29">
        <f t="shared" ref="D15:I15" si="4">+IF(D5=0,"na",D14/D5)</f>
        <v>0.88615384615384607</v>
      </c>
      <c r="E15" s="29">
        <f t="shared" si="4"/>
        <v>0.8899999999999999</v>
      </c>
      <c r="F15" s="29">
        <f t="shared" si="4"/>
        <v>0.89185185185185178</v>
      </c>
      <c r="G15" s="29">
        <f t="shared" si="4"/>
        <v>0.89185185185185178</v>
      </c>
      <c r="H15" s="29">
        <f t="shared" si="4"/>
        <v>0.89185185185185178</v>
      </c>
      <c r="I15" s="29">
        <f t="shared" si="4"/>
        <v>0.89185185185185178</v>
      </c>
    </row>
    <row r="16" spans="1:9" x14ac:dyDescent="0.25">
      <c r="B16" s="24"/>
      <c r="C16" s="26"/>
      <c r="D16" s="26"/>
      <c r="E16" s="26"/>
      <c r="F16" s="26"/>
      <c r="G16" s="26"/>
      <c r="H16" s="26"/>
      <c r="I16" s="26"/>
    </row>
    <row r="17" spans="2:9" x14ac:dyDescent="0.25">
      <c r="B17" s="24" t="s">
        <v>108</v>
      </c>
      <c r="C17" s="26">
        <f>+SUM(C18:C38)</f>
        <v>65000.45</v>
      </c>
      <c r="D17" s="26">
        <f t="shared" ref="D17:I17" si="5">+SUM(D18:D38)</f>
        <v>65000.65</v>
      </c>
      <c r="E17" s="26">
        <f t="shared" si="5"/>
        <v>65001.1</v>
      </c>
      <c r="F17" s="26">
        <f t="shared" si="5"/>
        <v>65001.35</v>
      </c>
      <c r="G17" s="26">
        <f t="shared" si="5"/>
        <v>65001.35</v>
      </c>
      <c r="H17" s="26">
        <f t="shared" si="5"/>
        <v>65001.35</v>
      </c>
      <c r="I17" s="26">
        <f t="shared" si="5"/>
        <v>65001.35</v>
      </c>
    </row>
    <row r="18" spans="2:9" x14ac:dyDescent="0.25">
      <c r="B18" s="27" t="str">
        <f>+Calcoli!B220</f>
        <v>Costi Vendita</v>
      </c>
      <c r="C18" s="28">
        <f>+Calcoli!C146</f>
        <v>0.45</v>
      </c>
      <c r="D18" s="28">
        <f>+Calcoli!D146</f>
        <v>0.65</v>
      </c>
      <c r="E18" s="28">
        <f>+Calcoli!E146</f>
        <v>1.1000000000000001</v>
      </c>
      <c r="F18" s="28">
        <f>+Calcoli!F146</f>
        <v>1.35</v>
      </c>
      <c r="G18" s="28">
        <f>+Calcoli!G146</f>
        <v>1.35</v>
      </c>
      <c r="H18" s="28">
        <f>+Calcoli!H146</f>
        <v>1.35</v>
      </c>
      <c r="I18" s="28">
        <f>+Calcoli!I146</f>
        <v>1.35</v>
      </c>
    </row>
    <row r="19" spans="2:9" x14ac:dyDescent="0.25">
      <c r="B19" s="27" t="str">
        <f>+Calcoli!B221</f>
        <v xml:space="preserve">affitti </v>
      </c>
      <c r="C19" s="28">
        <f>+Calcoli!C147</f>
        <v>25000</v>
      </c>
      <c r="D19" s="28">
        <f>+Calcoli!D147</f>
        <v>25000</v>
      </c>
      <c r="E19" s="28">
        <f>+Calcoli!E147</f>
        <v>25000</v>
      </c>
      <c r="F19" s="28">
        <f>+Calcoli!F147</f>
        <v>25000</v>
      </c>
      <c r="G19" s="28">
        <f>+Calcoli!G147</f>
        <v>25000</v>
      </c>
      <c r="H19" s="28">
        <f>+Calcoli!H147</f>
        <v>25000</v>
      </c>
      <c r="I19" s="28">
        <f>+Calcoli!I147</f>
        <v>25000</v>
      </c>
    </row>
    <row r="20" spans="2:9" x14ac:dyDescent="0.25">
      <c r="B20" s="27" t="str">
        <f>+Calcoli!B222</f>
        <v>utenze</v>
      </c>
      <c r="C20" s="28">
        <f>+Calcoli!C148</f>
        <v>5000</v>
      </c>
      <c r="D20" s="28">
        <f>+Calcoli!D148</f>
        <v>5000</v>
      </c>
      <c r="E20" s="28">
        <f>+Calcoli!E148</f>
        <v>5000</v>
      </c>
      <c r="F20" s="28">
        <f>+Calcoli!F148</f>
        <v>5000</v>
      </c>
      <c r="G20" s="28">
        <f>+Calcoli!G148</f>
        <v>5000</v>
      </c>
      <c r="H20" s="28">
        <f>+Calcoli!H148</f>
        <v>5000</v>
      </c>
      <c r="I20" s="28">
        <f>+Calcoli!I148</f>
        <v>5000</v>
      </c>
    </row>
    <row r="21" spans="2:9" x14ac:dyDescent="0.25">
      <c r="B21" s="27" t="str">
        <f>+Calcoli!B223</f>
        <v>consulenze legali, fiscali, notarili, ecc…</v>
      </c>
      <c r="C21" s="28">
        <f>+Calcoli!C149</f>
        <v>20000</v>
      </c>
      <c r="D21" s="28">
        <f>+Calcoli!D149</f>
        <v>20000</v>
      </c>
      <c r="E21" s="28">
        <f>+Calcoli!E149</f>
        <v>20000</v>
      </c>
      <c r="F21" s="28">
        <f>+Calcoli!F149</f>
        <v>20000</v>
      </c>
      <c r="G21" s="28">
        <f>+Calcoli!G149</f>
        <v>20000</v>
      </c>
      <c r="H21" s="28">
        <f>+Calcoli!H149</f>
        <v>20000</v>
      </c>
      <c r="I21" s="28">
        <f>+Calcoli!I149</f>
        <v>20000</v>
      </c>
    </row>
    <row r="22" spans="2:9" x14ac:dyDescent="0.25">
      <c r="B22" s="27" t="str">
        <f>+Calcoli!B224</f>
        <v>altri costi amministrativi</v>
      </c>
      <c r="C22" s="28">
        <f>+Calcoli!C150</f>
        <v>10000</v>
      </c>
      <c r="D22" s="28">
        <f>+Calcoli!D150</f>
        <v>10000</v>
      </c>
      <c r="E22" s="28">
        <f>+Calcoli!E150</f>
        <v>10000</v>
      </c>
      <c r="F22" s="28">
        <f>+Calcoli!F150</f>
        <v>10000</v>
      </c>
      <c r="G22" s="28">
        <f>+Calcoli!G150</f>
        <v>10000</v>
      </c>
      <c r="H22" s="28">
        <f>+Calcoli!H150</f>
        <v>10000</v>
      </c>
      <c r="I22" s="28">
        <f>+Calcoli!I150</f>
        <v>10000</v>
      </c>
    </row>
    <row r="23" spans="2:9" x14ac:dyDescent="0.25">
      <c r="B23" s="27" t="str">
        <f>+Calcoli!B225</f>
        <v>Premi assicurativi</v>
      </c>
      <c r="C23" s="28">
        <f>+Calcoli!C151</f>
        <v>5000</v>
      </c>
      <c r="D23" s="28">
        <f>+Calcoli!D151</f>
        <v>5000</v>
      </c>
      <c r="E23" s="28">
        <f>+Calcoli!E151</f>
        <v>5000</v>
      </c>
      <c r="F23" s="28">
        <f>+Calcoli!F151</f>
        <v>5000</v>
      </c>
      <c r="G23" s="28">
        <f>+Calcoli!G151</f>
        <v>5000</v>
      </c>
      <c r="H23" s="28">
        <f>+Calcoli!H151</f>
        <v>5000</v>
      </c>
      <c r="I23" s="28">
        <f>+Calcoli!I151</f>
        <v>5000</v>
      </c>
    </row>
    <row r="24" spans="2:9" x14ac:dyDescent="0.25">
      <c r="B24" s="27" t="str">
        <f>+Calcoli!B226</f>
        <v/>
      </c>
      <c r="C24" s="28">
        <f>+Calcoli!C152</f>
        <v>0</v>
      </c>
      <c r="D24" s="28">
        <f>+Calcoli!D152</f>
        <v>0</v>
      </c>
      <c r="E24" s="28">
        <f>+Calcoli!E152</f>
        <v>0</v>
      </c>
      <c r="F24" s="28">
        <f>+Calcoli!F152</f>
        <v>0</v>
      </c>
      <c r="G24" s="28">
        <f>+Calcoli!G152</f>
        <v>0</v>
      </c>
      <c r="H24" s="28">
        <f>+Calcoli!H152</f>
        <v>0</v>
      </c>
      <c r="I24" s="28">
        <f>+Calcoli!I152</f>
        <v>0</v>
      </c>
    </row>
    <row r="25" spans="2:9" x14ac:dyDescent="0.25">
      <c r="B25" s="27" t="str">
        <f>+Calcoli!B227</f>
        <v/>
      </c>
      <c r="C25" s="28">
        <f>+Calcoli!C153</f>
        <v>0</v>
      </c>
      <c r="D25" s="28">
        <f>+Calcoli!D153</f>
        <v>0</v>
      </c>
      <c r="E25" s="28">
        <f>+Calcoli!E153</f>
        <v>0</v>
      </c>
      <c r="F25" s="28">
        <f>+Calcoli!F153</f>
        <v>0</v>
      </c>
      <c r="G25" s="28">
        <f>+Calcoli!G153</f>
        <v>0</v>
      </c>
      <c r="H25" s="28">
        <f>+Calcoli!H153</f>
        <v>0</v>
      </c>
      <c r="I25" s="28">
        <f>+Calcoli!I153</f>
        <v>0</v>
      </c>
    </row>
    <row r="26" spans="2:9" x14ac:dyDescent="0.25">
      <c r="B26" s="27" t="str">
        <f>+Calcoli!B228</f>
        <v/>
      </c>
      <c r="C26" s="28">
        <f>+Calcoli!C154</f>
        <v>0</v>
      </c>
      <c r="D26" s="28">
        <f>+Calcoli!D154</f>
        <v>0</v>
      </c>
      <c r="E26" s="28">
        <f>+Calcoli!E154</f>
        <v>0</v>
      </c>
      <c r="F26" s="28">
        <f>+Calcoli!F154</f>
        <v>0</v>
      </c>
      <c r="G26" s="28">
        <f>+Calcoli!G154</f>
        <v>0</v>
      </c>
      <c r="H26" s="28">
        <f>+Calcoli!H154</f>
        <v>0</v>
      </c>
      <c r="I26" s="28">
        <f>+Calcoli!I154</f>
        <v>0</v>
      </c>
    </row>
    <row r="27" spans="2:9" x14ac:dyDescent="0.25">
      <c r="B27" s="27" t="str">
        <f>+Calcoli!B229</f>
        <v/>
      </c>
      <c r="C27" s="28">
        <f>+Calcoli!C155</f>
        <v>0</v>
      </c>
      <c r="D27" s="28">
        <f>+Calcoli!D155</f>
        <v>0</v>
      </c>
      <c r="E27" s="28">
        <f>+Calcoli!E155</f>
        <v>0</v>
      </c>
      <c r="F27" s="28">
        <f>+Calcoli!F155</f>
        <v>0</v>
      </c>
      <c r="G27" s="28">
        <f>+Calcoli!G155</f>
        <v>0</v>
      </c>
      <c r="H27" s="28">
        <f>+Calcoli!H155</f>
        <v>0</v>
      </c>
      <c r="I27" s="28">
        <f>+Calcoli!I155</f>
        <v>0</v>
      </c>
    </row>
    <row r="28" spans="2:9" x14ac:dyDescent="0.25">
      <c r="B28" s="27" t="str">
        <f>+Calcoli!B230</f>
        <v/>
      </c>
      <c r="C28" s="28">
        <f>+Calcoli!C156</f>
        <v>0</v>
      </c>
      <c r="D28" s="28">
        <f>+Calcoli!D156</f>
        <v>0</v>
      </c>
      <c r="E28" s="28">
        <f>+Calcoli!E156</f>
        <v>0</v>
      </c>
      <c r="F28" s="28">
        <f>+Calcoli!F156</f>
        <v>0</v>
      </c>
      <c r="G28" s="28">
        <f>+Calcoli!G156</f>
        <v>0</v>
      </c>
      <c r="H28" s="28">
        <f>+Calcoli!H156</f>
        <v>0</v>
      </c>
      <c r="I28" s="28">
        <f>+Calcoli!I156</f>
        <v>0</v>
      </c>
    </row>
    <row r="29" spans="2:9" x14ac:dyDescent="0.25">
      <c r="B29" s="27" t="str">
        <f>+Calcoli!B231</f>
        <v/>
      </c>
      <c r="C29" s="28">
        <f>+Calcoli!C157</f>
        <v>0</v>
      </c>
      <c r="D29" s="28">
        <f>+Calcoli!D157</f>
        <v>0</v>
      </c>
      <c r="E29" s="28">
        <f>+Calcoli!E157</f>
        <v>0</v>
      </c>
      <c r="F29" s="28">
        <f>+Calcoli!F157</f>
        <v>0</v>
      </c>
      <c r="G29" s="28">
        <f>+Calcoli!G157</f>
        <v>0</v>
      </c>
      <c r="H29" s="28">
        <f>+Calcoli!H157</f>
        <v>0</v>
      </c>
      <c r="I29" s="28">
        <f>+Calcoli!I157</f>
        <v>0</v>
      </c>
    </row>
    <row r="30" spans="2:9" hidden="1" x14ac:dyDescent="0.25">
      <c r="B30" s="27" t="str">
        <f>+Calcoli!B232</f>
        <v/>
      </c>
      <c r="C30" s="28">
        <f>+Calcoli!C158</f>
        <v>0</v>
      </c>
      <c r="D30" s="28">
        <f>+Calcoli!D158</f>
        <v>0</v>
      </c>
      <c r="E30" s="28">
        <f>+Calcoli!E158</f>
        <v>0</v>
      </c>
      <c r="F30" s="28">
        <f>+Calcoli!F158</f>
        <v>0</v>
      </c>
      <c r="G30" s="28">
        <f>+Calcoli!G158</f>
        <v>0</v>
      </c>
      <c r="H30" s="28">
        <f>+Calcoli!H158</f>
        <v>0</v>
      </c>
      <c r="I30" s="28">
        <f>+Calcoli!I158</f>
        <v>0</v>
      </c>
    </row>
    <row r="31" spans="2:9" hidden="1" x14ac:dyDescent="0.25">
      <c r="B31" s="27" t="str">
        <f>+Calcoli!B233</f>
        <v/>
      </c>
      <c r="C31" s="28">
        <f>+Calcoli!C159</f>
        <v>0</v>
      </c>
      <c r="D31" s="28">
        <f>+Calcoli!D159</f>
        <v>0</v>
      </c>
      <c r="E31" s="28">
        <f>+Calcoli!E159</f>
        <v>0</v>
      </c>
      <c r="F31" s="28">
        <f>+Calcoli!F159</f>
        <v>0</v>
      </c>
      <c r="G31" s="28">
        <f>+Calcoli!G159</f>
        <v>0</v>
      </c>
      <c r="H31" s="28">
        <f>+Calcoli!H159</f>
        <v>0</v>
      </c>
      <c r="I31" s="28">
        <f>+Calcoli!I159</f>
        <v>0</v>
      </c>
    </row>
    <row r="32" spans="2:9" hidden="1" x14ac:dyDescent="0.25">
      <c r="B32" s="27" t="str">
        <f>+Calcoli!B234</f>
        <v/>
      </c>
      <c r="C32" s="28">
        <f>+Calcoli!C160</f>
        <v>0</v>
      </c>
      <c r="D32" s="28">
        <f>+Calcoli!D160</f>
        <v>0</v>
      </c>
      <c r="E32" s="28">
        <f>+Calcoli!E160</f>
        <v>0</v>
      </c>
      <c r="F32" s="28">
        <f>+Calcoli!F160</f>
        <v>0</v>
      </c>
      <c r="G32" s="28">
        <f>+Calcoli!G160</f>
        <v>0</v>
      </c>
      <c r="H32" s="28">
        <f>+Calcoli!H160</f>
        <v>0</v>
      </c>
      <c r="I32" s="28">
        <f>+Calcoli!I160</f>
        <v>0</v>
      </c>
    </row>
    <row r="33" spans="2:9" hidden="1" x14ac:dyDescent="0.25">
      <c r="B33" s="27" t="str">
        <f>+Calcoli!B235</f>
        <v/>
      </c>
      <c r="C33" s="28">
        <f>+Calcoli!C161</f>
        <v>0</v>
      </c>
      <c r="D33" s="28">
        <f>+Calcoli!D161</f>
        <v>0</v>
      </c>
      <c r="E33" s="28">
        <f>+Calcoli!E161</f>
        <v>0</v>
      </c>
      <c r="F33" s="28">
        <f>+Calcoli!F161</f>
        <v>0</v>
      </c>
      <c r="G33" s="28">
        <f>+Calcoli!G161</f>
        <v>0</v>
      </c>
      <c r="H33" s="28">
        <f>+Calcoli!H161</f>
        <v>0</v>
      </c>
      <c r="I33" s="28">
        <f>+Calcoli!I161</f>
        <v>0</v>
      </c>
    </row>
    <row r="34" spans="2:9" hidden="1" x14ac:dyDescent="0.25">
      <c r="B34" s="27" t="str">
        <f>+Calcoli!B236</f>
        <v/>
      </c>
      <c r="C34" s="28">
        <f>+Calcoli!C162</f>
        <v>0</v>
      </c>
      <c r="D34" s="28">
        <f>+Calcoli!D162</f>
        <v>0</v>
      </c>
      <c r="E34" s="28">
        <f>+Calcoli!E162</f>
        <v>0</v>
      </c>
      <c r="F34" s="28">
        <f>+Calcoli!F162</f>
        <v>0</v>
      </c>
      <c r="G34" s="28">
        <f>+Calcoli!G162</f>
        <v>0</v>
      </c>
      <c r="H34" s="28">
        <f>+Calcoli!H162</f>
        <v>0</v>
      </c>
      <c r="I34" s="28">
        <f>+Calcoli!I162</f>
        <v>0</v>
      </c>
    </row>
    <row r="35" spans="2:9" hidden="1" x14ac:dyDescent="0.25">
      <c r="B35" s="27" t="str">
        <f>+Calcoli!B237</f>
        <v/>
      </c>
      <c r="C35" s="28">
        <f>+Calcoli!C163</f>
        <v>0</v>
      </c>
      <c r="D35" s="28">
        <f>+Calcoli!D163</f>
        <v>0</v>
      </c>
      <c r="E35" s="28">
        <f>+Calcoli!E163</f>
        <v>0</v>
      </c>
      <c r="F35" s="28">
        <f>+Calcoli!F163</f>
        <v>0</v>
      </c>
      <c r="G35" s="28">
        <f>+Calcoli!G163</f>
        <v>0</v>
      </c>
      <c r="H35" s="28">
        <f>+Calcoli!H163</f>
        <v>0</v>
      </c>
      <c r="I35" s="28">
        <f>+Calcoli!I163</f>
        <v>0</v>
      </c>
    </row>
    <row r="36" spans="2:9" hidden="1" x14ac:dyDescent="0.25">
      <c r="B36" s="27" t="str">
        <f>+Calcoli!B238</f>
        <v/>
      </c>
      <c r="C36" s="28">
        <f>+Calcoli!C164</f>
        <v>0</v>
      </c>
      <c r="D36" s="28">
        <f>+Calcoli!D164</f>
        <v>0</v>
      </c>
      <c r="E36" s="28">
        <f>+Calcoli!E164</f>
        <v>0</v>
      </c>
      <c r="F36" s="28">
        <f>+Calcoli!F164</f>
        <v>0</v>
      </c>
      <c r="G36" s="28">
        <f>+Calcoli!G164</f>
        <v>0</v>
      </c>
      <c r="H36" s="28">
        <f>+Calcoli!H164</f>
        <v>0</v>
      </c>
      <c r="I36" s="28">
        <f>+Calcoli!I164</f>
        <v>0</v>
      </c>
    </row>
    <row r="37" spans="2:9" hidden="1" x14ac:dyDescent="0.25">
      <c r="B37" s="27" t="str">
        <f>+Calcoli!B239</f>
        <v/>
      </c>
      <c r="C37" s="28">
        <f>+Calcoli!C165</f>
        <v>0</v>
      </c>
      <c r="D37" s="28">
        <f>+Calcoli!D165</f>
        <v>0</v>
      </c>
      <c r="E37" s="28">
        <f>+Calcoli!E165</f>
        <v>0</v>
      </c>
      <c r="F37" s="28">
        <f>+Calcoli!F165</f>
        <v>0</v>
      </c>
      <c r="G37" s="28">
        <f>+Calcoli!G165</f>
        <v>0</v>
      </c>
      <c r="H37" s="28">
        <f>+Calcoli!H165</f>
        <v>0</v>
      </c>
      <c r="I37" s="28">
        <f>+Calcoli!I165</f>
        <v>0</v>
      </c>
    </row>
    <row r="38" spans="2:9" hidden="1" x14ac:dyDescent="0.25">
      <c r="B38" s="27" t="str">
        <f>+Calcoli!B240</f>
        <v/>
      </c>
      <c r="C38" s="28">
        <f>+Calcoli!C166</f>
        <v>0</v>
      </c>
      <c r="D38" s="28">
        <f>+Calcoli!D166</f>
        <v>0</v>
      </c>
      <c r="E38" s="28">
        <f>+Calcoli!E166</f>
        <v>0</v>
      </c>
      <c r="F38" s="28">
        <f>+Calcoli!F166</f>
        <v>0</v>
      </c>
      <c r="G38" s="28">
        <f>+Calcoli!G166</f>
        <v>0</v>
      </c>
      <c r="H38" s="28">
        <f>+Calcoli!H166</f>
        <v>0</v>
      </c>
      <c r="I38" s="28">
        <f>+Calcoli!I166</f>
        <v>0</v>
      </c>
    </row>
    <row r="39" spans="2:9" x14ac:dyDescent="0.25">
      <c r="B39" s="24"/>
      <c r="C39" s="26"/>
      <c r="D39" s="26"/>
      <c r="E39" s="26"/>
      <c r="F39" s="26"/>
      <c r="G39" s="26"/>
      <c r="H39" s="26"/>
      <c r="I39" s="26"/>
    </row>
    <row r="40" spans="2:9" x14ac:dyDescent="0.25">
      <c r="B40" s="24" t="s">
        <v>109</v>
      </c>
      <c r="C40" s="26">
        <f>+SUM(C41:C42)</f>
        <v>65500</v>
      </c>
      <c r="D40" s="26">
        <f t="shared" ref="D40:I40" si="6">+SUM(D41:D42)</f>
        <v>98500</v>
      </c>
      <c r="E40" s="26">
        <f t="shared" si="6"/>
        <v>131500</v>
      </c>
      <c r="F40" s="26">
        <f t="shared" si="6"/>
        <v>131500</v>
      </c>
      <c r="G40" s="26">
        <f t="shared" si="6"/>
        <v>125500</v>
      </c>
      <c r="H40" s="26">
        <f t="shared" si="6"/>
        <v>125500</v>
      </c>
      <c r="I40" s="26">
        <f t="shared" si="6"/>
        <v>125500</v>
      </c>
    </row>
    <row r="41" spans="2:9" x14ac:dyDescent="0.25">
      <c r="B41" s="27" t="s">
        <v>110</v>
      </c>
      <c r="C41" s="28">
        <f>+Calcoli!C331+'Bilancio inziale'!F17</f>
        <v>5500</v>
      </c>
      <c r="D41" s="28">
        <f>+Calcoli!D331+'Bilancio inziale'!G17</f>
        <v>5500</v>
      </c>
      <c r="E41" s="28">
        <f>+Calcoli!E331+'Bilancio inziale'!H17</f>
        <v>5500</v>
      </c>
      <c r="F41" s="28">
        <f>+Calcoli!F331+'Bilancio inziale'!I17</f>
        <v>5500</v>
      </c>
      <c r="G41" s="28">
        <f>+Calcoli!G331+'Bilancio inziale'!J17</f>
        <v>4500</v>
      </c>
      <c r="H41" s="28">
        <f>+Calcoli!H331+'Bilancio inziale'!K17</f>
        <v>4500</v>
      </c>
      <c r="I41" s="28">
        <f>+Calcoli!I331+'Bilancio inziale'!L17</f>
        <v>4500</v>
      </c>
    </row>
    <row r="42" spans="2:9" x14ac:dyDescent="0.25">
      <c r="B42" s="27" t="s">
        <v>111</v>
      </c>
      <c r="C42" s="28">
        <f>+Calcoli!C332+'Bilancio inziale'!F18</f>
        <v>60000</v>
      </c>
      <c r="D42" s="28">
        <f>+Calcoli!D332+'Bilancio inziale'!G18</f>
        <v>93000</v>
      </c>
      <c r="E42" s="28">
        <f>+Calcoli!E332+'Bilancio inziale'!H18</f>
        <v>126000</v>
      </c>
      <c r="F42" s="28">
        <f>+Calcoli!F332+'Bilancio inziale'!I18</f>
        <v>126000</v>
      </c>
      <c r="G42" s="28">
        <f>+Calcoli!G332+'Bilancio inziale'!J18</f>
        <v>121000</v>
      </c>
      <c r="H42" s="28">
        <f>+Calcoli!H332+'Bilancio inziale'!K18</f>
        <v>121000</v>
      </c>
      <c r="I42" s="28">
        <f>+Calcoli!I332+'Bilancio inziale'!L18</f>
        <v>121000</v>
      </c>
    </row>
    <row r="43" spans="2:9" x14ac:dyDescent="0.25">
      <c r="B43" s="24"/>
      <c r="C43" s="26"/>
      <c r="D43" s="26"/>
      <c r="E43" s="26"/>
      <c r="F43" s="26"/>
      <c r="G43" s="26"/>
      <c r="H43" s="26"/>
      <c r="I43" s="26"/>
    </row>
    <row r="44" spans="2:9" x14ac:dyDescent="0.25">
      <c r="B44" s="24"/>
      <c r="C44" s="26"/>
      <c r="D44" s="26"/>
      <c r="E44" s="26"/>
      <c r="F44" s="26"/>
      <c r="G44" s="26"/>
      <c r="H44" s="26"/>
      <c r="I44" s="26"/>
    </row>
    <row r="45" spans="2:9" x14ac:dyDescent="0.25">
      <c r="B45" s="24" t="s">
        <v>112</v>
      </c>
      <c r="C45" s="26">
        <f>+SUM(C46:C47)</f>
        <v>339325</v>
      </c>
      <c r="D45" s="26">
        <f t="shared" ref="D45:I45" si="7">+SUM(D46:D47)</f>
        <v>422425</v>
      </c>
      <c r="E45" s="26">
        <f t="shared" si="7"/>
        <v>422425</v>
      </c>
      <c r="F45" s="26">
        <f t="shared" si="7"/>
        <v>422425</v>
      </c>
      <c r="G45" s="26">
        <f t="shared" si="7"/>
        <v>422425</v>
      </c>
      <c r="H45" s="26">
        <f t="shared" si="7"/>
        <v>422425</v>
      </c>
      <c r="I45" s="26">
        <f t="shared" si="7"/>
        <v>422425</v>
      </c>
    </row>
    <row r="46" spans="2:9" x14ac:dyDescent="0.25">
      <c r="B46" s="27" t="s">
        <v>85</v>
      </c>
      <c r="C46" s="28">
        <f>+Calcoli!C249-Calcoli!C248</f>
        <v>320950</v>
      </c>
      <c r="D46" s="28">
        <f>+Calcoli!D249-Calcoli!D248</f>
        <v>399550</v>
      </c>
      <c r="E46" s="28">
        <f>+Calcoli!E249-Calcoli!E248</f>
        <v>399550</v>
      </c>
      <c r="F46" s="28">
        <f>+Calcoli!F249-Calcoli!F248</f>
        <v>399550</v>
      </c>
      <c r="G46" s="28">
        <f>+Calcoli!G249-Calcoli!G248</f>
        <v>399550</v>
      </c>
      <c r="H46" s="28">
        <f>+Calcoli!H249-Calcoli!H248</f>
        <v>399550</v>
      </c>
      <c r="I46" s="28">
        <f>+Calcoli!I249-Calcoli!I248</f>
        <v>399550</v>
      </c>
    </row>
    <row r="47" spans="2:9" x14ac:dyDescent="0.25">
      <c r="B47" s="27" t="s">
        <v>40</v>
      </c>
      <c r="C47" s="28">
        <f>+Calcoli!C248</f>
        <v>18375</v>
      </c>
      <c r="D47" s="28">
        <f>+Calcoli!D248</f>
        <v>22875</v>
      </c>
      <c r="E47" s="28">
        <f>+Calcoli!E248</f>
        <v>22875</v>
      </c>
      <c r="F47" s="28">
        <f>+Calcoli!F248</f>
        <v>22875</v>
      </c>
      <c r="G47" s="28">
        <f>+Calcoli!G248</f>
        <v>22875</v>
      </c>
      <c r="H47" s="28">
        <f>+Calcoli!H248</f>
        <v>22875</v>
      </c>
      <c r="I47" s="28">
        <f>+Calcoli!I248</f>
        <v>22875</v>
      </c>
    </row>
    <row r="48" spans="2:9" x14ac:dyDescent="0.25">
      <c r="B48" s="24"/>
      <c r="C48" s="26"/>
      <c r="D48" s="26"/>
      <c r="E48" s="26"/>
      <c r="F48" s="26"/>
      <c r="G48" s="26"/>
      <c r="H48" s="26"/>
      <c r="I48" s="26"/>
    </row>
    <row r="49" spans="2:9" x14ac:dyDescent="0.25">
      <c r="B49" s="24" t="s">
        <v>113</v>
      </c>
      <c r="C49" s="26">
        <f>+C14-C17-C40-C45</f>
        <v>-469821.45</v>
      </c>
      <c r="D49" s="26">
        <f t="shared" ref="D49:I49" si="8">+D14-D17-D40-D45</f>
        <v>-585919.89</v>
      </c>
      <c r="E49" s="26">
        <f t="shared" si="8"/>
        <v>-618916.31000000006</v>
      </c>
      <c r="F49" s="26">
        <f t="shared" si="8"/>
        <v>-618914.31000000006</v>
      </c>
      <c r="G49" s="26">
        <f t="shared" si="8"/>
        <v>-612914.31000000006</v>
      </c>
      <c r="H49" s="26">
        <f t="shared" si="8"/>
        <v>-612914.31000000006</v>
      </c>
      <c r="I49" s="26">
        <f t="shared" si="8"/>
        <v>-612914.31000000006</v>
      </c>
    </row>
    <row r="50" spans="2:9" x14ac:dyDescent="0.25">
      <c r="B50" s="24"/>
      <c r="C50" s="26"/>
      <c r="D50" s="26"/>
      <c r="E50" s="29"/>
      <c r="F50" s="29"/>
      <c r="G50" s="29"/>
      <c r="H50" s="29"/>
      <c r="I50" s="29"/>
    </row>
    <row r="51" spans="2:9" x14ac:dyDescent="0.25">
      <c r="B51" s="24" t="s">
        <v>114</v>
      </c>
      <c r="C51" s="26">
        <f>+C52</f>
        <v>1289.0267278360393</v>
      </c>
      <c r="D51" s="26">
        <f t="shared" ref="D51:I51" si="9">+D52</f>
        <v>1480.2898001035007</v>
      </c>
      <c r="E51" s="26">
        <f t="shared" si="9"/>
        <v>1406.9357497495503</v>
      </c>
      <c r="F51" s="26">
        <f t="shared" si="9"/>
        <v>1326.6194966756589</v>
      </c>
      <c r="G51" s="26">
        <f t="shared" si="9"/>
        <v>244.69691854028952</v>
      </c>
      <c r="H51" s="26">
        <f t="shared" si="9"/>
        <v>161.13588884221272</v>
      </c>
      <c r="I51" s="26">
        <f t="shared" si="9"/>
        <v>75.903638550174321</v>
      </c>
    </row>
    <row r="52" spans="2:9" x14ac:dyDescent="0.25">
      <c r="B52" s="27" t="s">
        <v>115</v>
      </c>
      <c r="C52" s="28">
        <f>+C_Finanziamento!Q19+'Bilancio inziale'!F35</f>
        <v>1289.0267278360393</v>
      </c>
      <c r="D52" s="28">
        <f>+C_Finanziamento!AD19+'Bilancio inziale'!G35</f>
        <v>1480.2898001035007</v>
      </c>
      <c r="E52" s="28">
        <f>+C_Finanziamento!AQ19+'Bilancio inziale'!H35</f>
        <v>1406.9357497495503</v>
      </c>
      <c r="F52" s="28">
        <f>+C_Finanziamento!BD19+'Bilancio inziale'!I35</f>
        <v>1326.6194966756589</v>
      </c>
      <c r="G52" s="28">
        <f>+C_Finanziamento!BQ19+'Bilancio inziale'!J35</f>
        <v>244.69691854028952</v>
      </c>
      <c r="H52" s="28">
        <f>+C_Finanziamento!CD19+'Bilancio inziale'!K35</f>
        <v>161.13588884221272</v>
      </c>
      <c r="I52" s="28">
        <f>+C_Finanziamento!CQ19+'Bilancio inziale'!L35</f>
        <v>75.903638550174321</v>
      </c>
    </row>
    <row r="53" spans="2:9" x14ac:dyDescent="0.25">
      <c r="B53" s="27"/>
      <c r="C53" s="26"/>
      <c r="D53" s="26"/>
      <c r="E53" s="26"/>
      <c r="F53" s="26"/>
      <c r="G53" s="26"/>
      <c r="H53" s="26"/>
      <c r="I53" s="26"/>
    </row>
    <row r="54" spans="2:9" x14ac:dyDescent="0.25">
      <c r="B54" s="24"/>
      <c r="C54" s="26"/>
      <c r="D54" s="26"/>
      <c r="E54" s="26"/>
      <c r="F54" s="26"/>
      <c r="G54" s="26"/>
      <c r="H54" s="26"/>
      <c r="I54" s="26"/>
    </row>
    <row r="55" spans="2:9" x14ac:dyDescent="0.25">
      <c r="B55" s="24" t="s">
        <v>116</v>
      </c>
      <c r="C55" s="26">
        <f>+C49-C51</f>
        <v>-471110.47672783607</v>
      </c>
      <c r="D55" s="26">
        <f t="shared" ref="D55:I55" si="10">+D49-D51</f>
        <v>-587400.17980010353</v>
      </c>
      <c r="E55" s="26">
        <f t="shared" si="10"/>
        <v>-620323.24574974959</v>
      </c>
      <c r="F55" s="26">
        <f t="shared" si="10"/>
        <v>-620240.92949667573</v>
      </c>
      <c r="G55" s="26">
        <f t="shared" si="10"/>
        <v>-613159.00691854034</v>
      </c>
      <c r="H55" s="26">
        <f t="shared" si="10"/>
        <v>-613075.44588884222</v>
      </c>
      <c r="I55" s="26">
        <f t="shared" si="10"/>
        <v>-612990.21363855025</v>
      </c>
    </row>
    <row r="56" spans="2:9" x14ac:dyDescent="0.25">
      <c r="B56" s="7"/>
      <c r="C56" s="26"/>
      <c r="D56" s="26"/>
      <c r="E56" s="26"/>
      <c r="F56" s="26"/>
      <c r="G56" s="26"/>
      <c r="H56" s="26"/>
      <c r="I56" s="26"/>
    </row>
    <row r="57" spans="2:9" x14ac:dyDescent="0.25">
      <c r="B57" s="27" t="s">
        <v>117</v>
      </c>
      <c r="C57" s="28">
        <f>+Calcoli!C350</f>
        <v>0</v>
      </c>
      <c r="D57" s="28">
        <f>+Calcoli!D350</f>
        <v>0</v>
      </c>
      <c r="E57" s="28">
        <f>+Calcoli!E350</f>
        <v>0</v>
      </c>
      <c r="F57" s="28">
        <f>+Calcoli!F350</f>
        <v>0</v>
      </c>
      <c r="G57" s="28">
        <f>+Calcoli!G350</f>
        <v>0</v>
      </c>
      <c r="H57" s="28">
        <f>+Calcoli!H350</f>
        <v>0</v>
      </c>
      <c r="I57" s="28">
        <f>+Calcoli!I350</f>
        <v>0</v>
      </c>
    </row>
    <row r="58" spans="2:9" x14ac:dyDescent="0.25">
      <c r="B58" s="27" t="s">
        <v>118</v>
      </c>
      <c r="C58" s="28">
        <f>+Calcoli!C362</f>
        <v>0</v>
      </c>
      <c r="D58" s="28">
        <f>+Calcoli!D362</f>
        <v>0</v>
      </c>
      <c r="E58" s="28">
        <f>+Calcoli!E362</f>
        <v>0</v>
      </c>
      <c r="F58" s="28">
        <f>+Calcoli!F362</f>
        <v>0</v>
      </c>
      <c r="G58" s="28">
        <f>+Calcoli!G362</f>
        <v>0</v>
      </c>
      <c r="H58" s="28">
        <f>+Calcoli!H362</f>
        <v>0</v>
      </c>
      <c r="I58" s="28">
        <f>+Calcoli!I362</f>
        <v>0</v>
      </c>
    </row>
    <row r="59" spans="2:9" x14ac:dyDescent="0.25">
      <c r="B59" s="7"/>
      <c r="C59" s="26"/>
      <c r="D59" s="26"/>
      <c r="E59" s="26"/>
      <c r="F59" s="26"/>
      <c r="G59" s="26"/>
      <c r="H59" s="26"/>
      <c r="I59" s="26"/>
    </row>
    <row r="60" spans="2:9" x14ac:dyDescent="0.25">
      <c r="B60" s="24" t="s">
        <v>119</v>
      </c>
      <c r="C60" s="26">
        <f>+C55-C57-C58</f>
        <v>-471110.47672783607</v>
      </c>
      <c r="D60" s="26">
        <f t="shared" ref="D60:I60" si="11">+D55-D57-D58</f>
        <v>-587400.17980010353</v>
      </c>
      <c r="E60" s="26">
        <f t="shared" si="11"/>
        <v>-620323.24574974959</v>
      </c>
      <c r="F60" s="26">
        <f t="shared" si="11"/>
        <v>-620240.92949667573</v>
      </c>
      <c r="G60" s="26">
        <f t="shared" si="11"/>
        <v>-613159.00691854034</v>
      </c>
      <c r="H60" s="26">
        <f t="shared" si="11"/>
        <v>-613075.44588884222</v>
      </c>
      <c r="I60" s="26">
        <f t="shared" si="11"/>
        <v>-612990.21363855025</v>
      </c>
    </row>
    <row r="61" spans="2:9" x14ac:dyDescent="0.25">
      <c r="B61" t="s">
        <v>298</v>
      </c>
    </row>
  </sheetData>
  <hyperlinks>
    <hyperlink ref="A1" location="MENU!A1" display="TABELLE" xr:uid="{9D31811C-C364-4D36-B860-FAA341F88B1C}"/>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3"/>
  <sheetViews>
    <sheetView showGridLines="0" workbookViewId="0"/>
  </sheetViews>
  <sheetFormatPr defaultRowHeight="15" x14ac:dyDescent="0.25"/>
  <cols>
    <col min="2" max="2" width="24.42578125" bestFit="1" customWidth="1"/>
    <col min="3" max="4" width="11.42578125" bestFit="1" customWidth="1"/>
    <col min="5" max="10" width="12.140625" bestFit="1" customWidth="1"/>
  </cols>
  <sheetData>
    <row r="1" spans="1:10" x14ac:dyDescent="0.25">
      <c r="A1" s="170" t="s">
        <v>428</v>
      </c>
    </row>
    <row r="3" spans="1:10" x14ac:dyDescent="0.25">
      <c r="B3" s="24" t="s">
        <v>120</v>
      </c>
    </row>
    <row r="4" spans="1:10" x14ac:dyDescent="0.25">
      <c r="B4" s="24" t="s">
        <v>309</v>
      </c>
      <c r="C4" s="1">
        <f>+'Bilancio inziale'!D4</f>
        <v>2019</v>
      </c>
      <c r="D4" s="1">
        <f>+Parametri!D5</f>
        <v>2020</v>
      </c>
      <c r="E4" s="1">
        <f>+D4+1</f>
        <v>2021</v>
      </c>
      <c r="F4" s="1">
        <f t="shared" ref="F4:J4" si="0">+E4+1</f>
        <v>2022</v>
      </c>
      <c r="G4" s="1">
        <f t="shared" si="0"/>
        <v>2023</v>
      </c>
      <c r="H4" s="1">
        <f t="shared" si="0"/>
        <v>2024</v>
      </c>
      <c r="I4" s="1">
        <f t="shared" si="0"/>
        <v>2025</v>
      </c>
      <c r="J4" s="1">
        <f t="shared" si="0"/>
        <v>2026</v>
      </c>
    </row>
    <row r="5" spans="1:10" x14ac:dyDescent="0.25">
      <c r="B5" s="24" t="s">
        <v>121</v>
      </c>
      <c r="C5" s="26">
        <f>+'Bilancio inziale'!D5</f>
        <v>40375</v>
      </c>
      <c r="D5" s="26">
        <f>+IF('Tabella 31'!C27&gt;0,'Tabella 31'!C27,0)</f>
        <v>0</v>
      </c>
      <c r="E5" s="26">
        <f>+IF('Tabella 31'!D27&gt;0,'Tabella 31'!D27,0)</f>
        <v>0</v>
      </c>
      <c r="F5" s="26">
        <f>+IF('Tabella 31'!E27&gt;0,'Tabella 31'!E27,0)</f>
        <v>0</v>
      </c>
      <c r="G5" s="26">
        <f>+IF('Tabella 31'!F27&gt;0,'Tabella 31'!F27,0)</f>
        <v>0</v>
      </c>
      <c r="H5" s="26">
        <f>+IF('Tabella 31'!G27&gt;0,'Tabella 31'!G27,0)</f>
        <v>0</v>
      </c>
      <c r="I5" s="26">
        <f>+IF('Tabella 31'!H27&gt;0,'Tabella 31'!H27,0)</f>
        <v>0</v>
      </c>
      <c r="J5" s="26">
        <f>+IF('Tabella 31'!I27&gt;0,'Tabella 31'!I27,0)</f>
        <v>0</v>
      </c>
    </row>
    <row r="6" spans="1:10" x14ac:dyDescent="0.25">
      <c r="B6" s="8"/>
      <c r="C6" s="23"/>
      <c r="D6" s="23"/>
      <c r="E6" s="23"/>
      <c r="F6" s="23"/>
      <c r="G6" s="23"/>
      <c r="H6" s="23"/>
      <c r="I6" s="22"/>
      <c r="J6" s="22"/>
    </row>
    <row r="7" spans="1:10" x14ac:dyDescent="0.25">
      <c r="B7" s="27" t="s">
        <v>122</v>
      </c>
      <c r="C7" s="26">
        <f>+SUM(C8:C10)</f>
        <v>35000</v>
      </c>
      <c r="D7" s="26">
        <f>+SUM(D8:D10)</f>
        <v>66126.949227272708</v>
      </c>
      <c r="E7" s="26">
        <f t="shared" ref="E7:J7" si="1">+SUM(E8:E10)</f>
        <v>86426.028360606055</v>
      </c>
      <c r="F7" s="26">
        <f t="shared" si="1"/>
        <v>133724.57406060607</v>
      </c>
      <c r="G7" s="26">
        <f t="shared" si="1"/>
        <v>148022.47642727272</v>
      </c>
      <c r="H7" s="26">
        <f t="shared" si="1"/>
        <v>162320.12462727271</v>
      </c>
      <c r="I7" s="26">
        <f t="shared" si="1"/>
        <v>176617.77282727271</v>
      </c>
      <c r="J7" s="26">
        <f t="shared" si="1"/>
        <v>190915.42102727271</v>
      </c>
    </row>
    <row r="8" spans="1:10" x14ac:dyDescent="0.25">
      <c r="B8" s="27" t="s">
        <v>7</v>
      </c>
      <c r="C8" s="28">
        <f>+'Bilancio inziale'!D8</f>
        <v>35000</v>
      </c>
      <c r="D8" s="28">
        <f>+VP!C4+C8-'Bilancio inziale'!F8</f>
        <v>0.45749999999679858</v>
      </c>
      <c r="E8" s="28">
        <f>+VP!D4+D8-'Bilancio inziale'!G8</f>
        <v>-19999.339166666668</v>
      </c>
      <c r="F8" s="28">
        <f>+VP!E4+E8-'Bilancio inziale'!H8</f>
        <v>-19998.881666666668</v>
      </c>
      <c r="G8" s="28">
        <f>+VP!F4+F8-'Bilancio inziale'!I8</f>
        <v>-19998.627500000002</v>
      </c>
      <c r="H8" s="28">
        <f>+VP!G4+G8-'Bilancio inziale'!J8</f>
        <v>-19998.627500000002</v>
      </c>
      <c r="I8" s="28">
        <f>+VP!H4+H8-'Bilancio inziale'!K8</f>
        <v>-19998.627500000002</v>
      </c>
      <c r="J8" s="28">
        <f>+VP!I4+I8-'Bilancio inziale'!L8</f>
        <v>-19998.627500000002</v>
      </c>
    </row>
    <row r="9" spans="1:10" x14ac:dyDescent="0.25">
      <c r="B9" s="27" t="s">
        <v>16</v>
      </c>
      <c r="C9" s="28">
        <f>+'Bilancio inziale'!D9</f>
        <v>0</v>
      </c>
      <c r="D9" s="28">
        <f>+Tabella_24!C19+$C9-SUM('Bilancio inziale'!$F9:F9)</f>
        <v>69126.491727272718</v>
      </c>
      <c r="E9" s="28">
        <f>+Tabella_24!D19+$C9-SUM('Bilancio inziale'!$F9:G9)</f>
        <v>114425.36752727273</v>
      </c>
      <c r="F9" s="28">
        <f>+Tabella_24!E19+$C9-SUM('Bilancio inziale'!$F9:H9)</f>
        <v>161723.45572727273</v>
      </c>
      <c r="G9" s="28">
        <f>+Tabella_24!F19+$C9-SUM('Bilancio inziale'!$F9:I9)</f>
        <v>176021.10392727272</v>
      </c>
      <c r="H9" s="28">
        <f>+Tabella_24!G19+$C9-SUM('Bilancio inziale'!$F9:J9)</f>
        <v>190318.75212727272</v>
      </c>
      <c r="I9" s="28">
        <f>+Tabella_24!H19+$C9-SUM('Bilancio inziale'!$F9:K9)</f>
        <v>204616.40032727271</v>
      </c>
      <c r="J9" s="28">
        <f>+Tabella_24!I19+$C9-SUM('Bilancio inziale'!$F9:L9)</f>
        <v>218914.04852727271</v>
      </c>
    </row>
    <row r="10" spans="1:10" x14ac:dyDescent="0.25">
      <c r="B10" s="27" t="s">
        <v>123</v>
      </c>
      <c r="C10" s="28">
        <f>+'Bilancio inziale'!D10</f>
        <v>0</v>
      </c>
      <c r="D10" s="28">
        <f>+VP!C15+C10-'Bilancio inziale'!F10</f>
        <v>-3000</v>
      </c>
      <c r="E10" s="28">
        <f>+VP!D15+D10-'Bilancio inziale'!G10</f>
        <v>-8000</v>
      </c>
      <c r="F10" s="28">
        <f>+VP!E15+E10-'Bilancio inziale'!H10</f>
        <v>-8000</v>
      </c>
      <c r="G10" s="28">
        <f>+VP!F15+F10-'Bilancio inziale'!I10</f>
        <v>-8000</v>
      </c>
      <c r="H10" s="28">
        <f>+VP!G15+G10-'Bilancio inziale'!J10</f>
        <v>-8000</v>
      </c>
      <c r="I10" s="28">
        <f>+VP!H15+H10-'Bilancio inziale'!K10</f>
        <v>-8000</v>
      </c>
      <c r="J10" s="28">
        <f>+VP!I15+I10-'Bilancio inziale'!L10</f>
        <v>-8000</v>
      </c>
    </row>
    <row r="11" spans="1:10" x14ac:dyDescent="0.25">
      <c r="B11" s="7"/>
      <c r="C11" s="28"/>
      <c r="D11" s="28"/>
      <c r="E11" s="28"/>
      <c r="F11" s="28"/>
      <c r="G11" s="28"/>
      <c r="H11" s="28"/>
      <c r="I11" s="28"/>
      <c r="J11" s="28"/>
    </row>
    <row r="12" spans="1:10" x14ac:dyDescent="0.25">
      <c r="B12" s="24" t="s">
        <v>220</v>
      </c>
      <c r="C12" s="26">
        <f>+'Bilancio inziale'!D12</f>
        <v>0</v>
      </c>
      <c r="D12" s="26">
        <f>+Calcoli!C91</f>
        <v>0</v>
      </c>
      <c r="E12" s="26">
        <f>+Calcoli!D91</f>
        <v>0</v>
      </c>
      <c r="F12" s="26">
        <f>+Calcoli!E91</f>
        <v>0</v>
      </c>
      <c r="G12" s="26">
        <f>+Calcoli!F91</f>
        <v>0</v>
      </c>
      <c r="H12" s="26">
        <f>+Calcoli!G91</f>
        <v>0</v>
      </c>
      <c r="I12" s="26">
        <f>+Calcoli!H91</f>
        <v>0</v>
      </c>
      <c r="J12" s="26">
        <f>+Calcoli!I91</f>
        <v>0</v>
      </c>
    </row>
    <row r="13" spans="1:10" x14ac:dyDescent="0.25">
      <c r="B13" s="7"/>
      <c r="C13" s="28"/>
      <c r="D13" s="28"/>
      <c r="E13" s="28"/>
      <c r="F13" s="28"/>
      <c r="G13" s="28"/>
      <c r="H13" s="28"/>
      <c r="I13" s="28"/>
      <c r="J13" s="28"/>
    </row>
    <row r="14" spans="1:10" x14ac:dyDescent="0.25">
      <c r="B14" s="24" t="s">
        <v>45</v>
      </c>
      <c r="C14" s="26">
        <f>+SUM(C15:C16)-SUM(C17:C18)</f>
        <v>57500</v>
      </c>
      <c r="D14" s="26">
        <f>+SUM(D15:D16)-SUM(D17:D18)</f>
        <v>287000</v>
      </c>
      <c r="E14" s="26">
        <f t="shared" ref="E14:J14" si="2">+SUM(E15:E16)-SUM(E17:E18)</f>
        <v>338500</v>
      </c>
      <c r="F14" s="26">
        <f t="shared" si="2"/>
        <v>357000</v>
      </c>
      <c r="G14" s="26">
        <f t="shared" si="2"/>
        <v>225500</v>
      </c>
      <c r="H14" s="26">
        <f t="shared" si="2"/>
        <v>100000</v>
      </c>
      <c r="I14" s="26">
        <f t="shared" si="2"/>
        <v>-25500</v>
      </c>
      <c r="J14" s="26">
        <f t="shared" si="2"/>
        <v>-151000</v>
      </c>
    </row>
    <row r="15" spans="1:10" x14ac:dyDescent="0.25">
      <c r="B15" s="27" t="s">
        <v>124</v>
      </c>
      <c r="C15" s="28">
        <f>+'Bilancio inziale'!D15</f>
        <v>0</v>
      </c>
      <c r="D15" s="28">
        <f>+VP!C8+C15</f>
        <v>45000</v>
      </c>
      <c r="E15" s="28">
        <f>+VP!D8+D15</f>
        <v>45000</v>
      </c>
      <c r="F15" s="28">
        <f>+VP!E8+E15</f>
        <v>45000</v>
      </c>
      <c r="G15" s="28">
        <f>+VP!F8+F15</f>
        <v>45000</v>
      </c>
      <c r="H15" s="28">
        <f>+VP!G8+G15</f>
        <v>45000</v>
      </c>
      <c r="I15" s="28">
        <f>+VP!H8+H15</f>
        <v>45000</v>
      </c>
      <c r="J15" s="28">
        <f>+VP!I8+I15</f>
        <v>45000</v>
      </c>
    </row>
    <row r="16" spans="1:10" x14ac:dyDescent="0.25">
      <c r="B16" s="27" t="s">
        <v>125</v>
      </c>
      <c r="C16" s="28">
        <f>+'Bilancio inziale'!D16</f>
        <v>150000</v>
      </c>
      <c r="D16" s="28">
        <f>+VP!C9+C16</f>
        <v>400000</v>
      </c>
      <c r="E16" s="28">
        <f>+VP!D9+D16</f>
        <v>550000</v>
      </c>
      <c r="F16" s="28">
        <f>+VP!E9+E16</f>
        <v>700000</v>
      </c>
      <c r="G16" s="28">
        <f>+VP!F9+F16</f>
        <v>700000</v>
      </c>
      <c r="H16" s="28">
        <f>+VP!G9+G16</f>
        <v>700000</v>
      </c>
      <c r="I16" s="28">
        <f>+VP!H9+H16</f>
        <v>700000</v>
      </c>
      <c r="J16" s="28">
        <f>+VP!I9+I16</f>
        <v>700000</v>
      </c>
    </row>
    <row r="17" spans="2:10" x14ac:dyDescent="0.25">
      <c r="B17" s="27" t="s">
        <v>126</v>
      </c>
      <c r="C17" s="28">
        <f>+'Bilancio inziale'!D17</f>
        <v>4500</v>
      </c>
      <c r="D17" s="28">
        <f>+VP!C10+C17+'Bilancio inziale'!F17</f>
        <v>10000</v>
      </c>
      <c r="E17" s="28">
        <f>+VP!D10+D17+'Bilancio inziale'!G17</f>
        <v>15500</v>
      </c>
      <c r="F17" s="28">
        <f>+VP!E10+E17+'Bilancio inziale'!H17</f>
        <v>21000</v>
      </c>
      <c r="G17" s="28">
        <f>+VP!F10+F17+'Bilancio inziale'!I17</f>
        <v>26500</v>
      </c>
      <c r="H17" s="28">
        <f>+VP!G10+G17+'Bilancio inziale'!J17</f>
        <v>31000</v>
      </c>
      <c r="I17" s="28">
        <f>+VP!H10+H17+'Bilancio inziale'!K17</f>
        <v>35500</v>
      </c>
      <c r="J17" s="28">
        <f>+VP!I10+I17+'Bilancio inziale'!L17</f>
        <v>40000</v>
      </c>
    </row>
    <row r="18" spans="2:10" x14ac:dyDescent="0.25">
      <c r="B18" s="27" t="s">
        <v>127</v>
      </c>
      <c r="C18" s="28">
        <f>+'Bilancio inziale'!D18</f>
        <v>88000</v>
      </c>
      <c r="D18" s="28">
        <f>+VP!C11+C18+'Bilancio inziale'!F18</f>
        <v>148000</v>
      </c>
      <c r="E18" s="28">
        <f>+VP!D11+D18+'Bilancio inziale'!G18</f>
        <v>241000</v>
      </c>
      <c r="F18" s="28">
        <f>+VP!E11+E18+'Bilancio inziale'!H18</f>
        <v>367000</v>
      </c>
      <c r="G18" s="28">
        <f>+VP!F11+F18+'Bilancio inziale'!I18</f>
        <v>493000</v>
      </c>
      <c r="H18" s="28">
        <f>+VP!G11+G18+'Bilancio inziale'!J18</f>
        <v>614000</v>
      </c>
      <c r="I18" s="28">
        <f>+VP!H11+H18+'Bilancio inziale'!K18</f>
        <v>735000</v>
      </c>
      <c r="J18" s="28">
        <f>+VP!I11+I18+'Bilancio inziale'!L18</f>
        <v>856000</v>
      </c>
    </row>
    <row r="19" spans="2:10" x14ac:dyDescent="0.25">
      <c r="B19" s="7"/>
      <c r="C19" s="28"/>
      <c r="D19" s="28"/>
      <c r="E19" s="28"/>
      <c r="F19" s="28"/>
      <c r="G19" s="28"/>
      <c r="H19" s="28"/>
      <c r="I19" s="28"/>
      <c r="J19" s="28"/>
    </row>
    <row r="20" spans="2:10" x14ac:dyDescent="0.25">
      <c r="B20" s="24" t="s">
        <v>128</v>
      </c>
      <c r="C20" s="26">
        <f>+C14+C12+C7+C5</f>
        <v>132875</v>
      </c>
      <c r="D20" s="26">
        <f>+D14+D12+D7+D5</f>
        <v>353126.94922727271</v>
      </c>
      <c r="E20" s="26">
        <f t="shared" ref="E20:J20" si="3">+E14+E12+E7+E5</f>
        <v>424926.02836060605</v>
      </c>
      <c r="F20" s="26">
        <f t="shared" si="3"/>
        <v>490724.57406060607</v>
      </c>
      <c r="G20" s="26">
        <f t="shared" si="3"/>
        <v>373522.47642727272</v>
      </c>
      <c r="H20" s="26">
        <f t="shared" si="3"/>
        <v>262320.12462727271</v>
      </c>
      <c r="I20" s="26">
        <f t="shared" si="3"/>
        <v>151117.77282727271</v>
      </c>
      <c r="J20" s="26">
        <f t="shared" si="3"/>
        <v>39915.421027272707</v>
      </c>
    </row>
    <row r="21" spans="2:10" x14ac:dyDescent="0.25">
      <c r="B21" s="7"/>
      <c r="C21" s="7"/>
      <c r="D21" s="7"/>
      <c r="E21" s="7"/>
      <c r="F21" s="7"/>
      <c r="G21" s="7"/>
      <c r="H21" s="7"/>
      <c r="I21" s="7"/>
      <c r="J21" s="7"/>
    </row>
    <row r="22" spans="2:10" x14ac:dyDescent="0.25">
      <c r="B22" s="7"/>
      <c r="C22" s="7"/>
      <c r="D22" s="7"/>
      <c r="E22" s="22"/>
      <c r="F22" s="7"/>
      <c r="G22" s="7"/>
      <c r="H22" s="7"/>
      <c r="I22" s="7"/>
      <c r="J22" s="7"/>
    </row>
    <row r="23" spans="2:10" x14ac:dyDescent="0.25">
      <c r="B23" s="7"/>
      <c r="C23" s="25"/>
      <c r="D23" s="25">
        <f>+Parametri!D5</f>
        <v>2020</v>
      </c>
      <c r="E23" s="25">
        <f>+D23+1</f>
        <v>2021</v>
      </c>
      <c r="F23" s="25">
        <f t="shared" ref="F23:J23" si="4">+E23+1</f>
        <v>2022</v>
      </c>
      <c r="G23" s="25">
        <f t="shared" si="4"/>
        <v>2023</v>
      </c>
      <c r="H23" s="25">
        <f t="shared" si="4"/>
        <v>2024</v>
      </c>
      <c r="I23" s="25">
        <f t="shared" si="4"/>
        <v>2025</v>
      </c>
      <c r="J23" s="25">
        <f t="shared" si="4"/>
        <v>2026</v>
      </c>
    </row>
    <row r="24" spans="2:10" x14ac:dyDescent="0.25">
      <c r="B24" s="24" t="s">
        <v>129</v>
      </c>
      <c r="C24" s="26">
        <f>+'Bilancio inziale'!D24</f>
        <v>0</v>
      </c>
      <c r="D24" s="26">
        <f>+IF('Tabella 31'!C27&lt;0,-'Tabella 31'!C27,0)</f>
        <v>572478.94520510873</v>
      </c>
      <c r="E24" s="26">
        <f>+IF('Tabella 31'!D27&lt;0,-'Tabella 31'!D27,0)</f>
        <v>1239436.50227093</v>
      </c>
      <c r="F24" s="26">
        <f>+IF('Tabella 31'!E27&lt;0,-'Tabella 31'!E27,0)</f>
        <v>1934698.9650577074</v>
      </c>
      <c r="G24" s="26">
        <f>+IF('Tabella 31'!F27&lt;0,-'Tabella 31'!F27,0)</f>
        <v>2436958.8495778181</v>
      </c>
      <c r="H24" s="26">
        <f>+IF('Tabella 31'!G27&lt;0,-'Tabella 31'!G27,0)</f>
        <v>2923218.5561812622</v>
      </c>
      <c r="I24" s="26">
        <f>+IF('Tabella 31'!H27&lt;0,-'Tabella 31'!H27,0)</f>
        <v>3406478.2627847064</v>
      </c>
      <c r="J24" s="26">
        <f>+IF('Tabella 31'!I27&lt;0,-'Tabella 31'!I27,0)</f>
        <v>3889737.9693881506</v>
      </c>
    </row>
    <row r="25" spans="2:10" x14ac:dyDescent="0.25">
      <c r="B25" s="24"/>
      <c r="C25" s="26"/>
      <c r="D25" s="26"/>
      <c r="E25" s="26"/>
      <c r="F25" s="26"/>
      <c r="G25" s="26"/>
      <c r="H25" s="26"/>
      <c r="I25" s="26"/>
      <c r="J25" s="26"/>
    </row>
    <row r="26" spans="2:10" x14ac:dyDescent="0.25">
      <c r="B26" s="24" t="s">
        <v>130</v>
      </c>
      <c r="C26" s="26">
        <f>+SUM(C27:C29)</f>
        <v>20000</v>
      </c>
      <c r="D26" s="26">
        <f>+SUM(D27:D29)</f>
        <v>12508.480749999999</v>
      </c>
      <c r="E26" s="26">
        <f t="shared" ref="E26:J26" si="5">+SUM(E27:E29)</f>
        <v>4508.5498833333331</v>
      </c>
      <c r="F26" s="26">
        <f t="shared" si="5"/>
        <v>-3491.3088000000007</v>
      </c>
      <c r="G26" s="26">
        <f t="shared" si="5"/>
        <v>-11491.232550000001</v>
      </c>
      <c r="H26" s="26">
        <f t="shared" si="5"/>
        <v>-14491.232550000001</v>
      </c>
      <c r="I26" s="26">
        <f t="shared" si="5"/>
        <v>-14491.232550000001</v>
      </c>
      <c r="J26" s="26">
        <f t="shared" si="5"/>
        <v>-14491.232550000001</v>
      </c>
    </row>
    <row r="27" spans="2:10" x14ac:dyDescent="0.25">
      <c r="B27" s="27" t="s">
        <v>131</v>
      </c>
      <c r="C27" s="95">
        <f>+'Bilancio inziale'!D27</f>
        <v>20000</v>
      </c>
      <c r="D27" s="95">
        <f>+VP!C6+C27-'Bilancio inziale'!F27</f>
        <v>17508.480749999999</v>
      </c>
      <c r="E27" s="95">
        <f>+VP!D6+D27-'Bilancio inziale'!G27</f>
        <v>14508.549883333333</v>
      </c>
      <c r="F27" s="95">
        <f>+VP!E6+E27-'Bilancio inziale'!H27</f>
        <v>11508.691199999999</v>
      </c>
      <c r="G27" s="95">
        <f>+VP!F6+F27-'Bilancio inziale'!I27</f>
        <v>8508.7674499999994</v>
      </c>
      <c r="H27" s="95">
        <f>+VP!G6+G27-'Bilancio inziale'!J27</f>
        <v>5508.7674499999994</v>
      </c>
      <c r="I27" s="95">
        <f>+VP!H6+H27-'Bilancio inziale'!K27</f>
        <v>5508.7674499999994</v>
      </c>
      <c r="J27" s="95">
        <f>+VP!I6+I27-'Bilancio inziale'!L27</f>
        <v>5508.7674499999994</v>
      </c>
    </row>
    <row r="28" spans="2:10" x14ac:dyDescent="0.25">
      <c r="B28" s="27" t="s">
        <v>132</v>
      </c>
      <c r="C28" s="28">
        <f>+'Bilancio inziale'!D28</f>
        <v>0</v>
      </c>
      <c r="D28" s="28">
        <f>+VP!C14+C28-'Bilancio inziale'!F28</f>
        <v>-2000</v>
      </c>
      <c r="E28" s="28">
        <f>+VP!D14+D28-'Bilancio inziale'!G28</f>
        <v>-4000</v>
      </c>
      <c r="F28" s="28">
        <f>+VP!E14+E28-'Bilancio inziale'!H28</f>
        <v>-6000</v>
      </c>
      <c r="G28" s="28">
        <f>+VP!F14+F28-'Bilancio inziale'!I28</f>
        <v>-8000</v>
      </c>
      <c r="H28" s="28">
        <f>+VP!G14+G28-'Bilancio inziale'!J28</f>
        <v>-8000</v>
      </c>
      <c r="I28" s="28">
        <f>+VP!H14+H28-'Bilancio inziale'!K28</f>
        <v>-8000</v>
      </c>
      <c r="J28" s="28">
        <f>+VP!I14+I28-'Bilancio inziale'!L28</f>
        <v>-8000</v>
      </c>
    </row>
    <row r="29" spans="2:10" x14ac:dyDescent="0.25">
      <c r="B29" s="27" t="s">
        <v>133</v>
      </c>
      <c r="C29" s="28">
        <f>+'Bilancio inziale'!D29</f>
        <v>0</v>
      </c>
      <c r="D29" s="28">
        <f>+Tabella_24!C20+$C29-SUM('Bilancio inziale'!$F29:F29)</f>
        <v>-3000</v>
      </c>
      <c r="E29" s="28">
        <f>+Tabella_24!D20+$C29-SUM('Bilancio inziale'!$F29:G29)</f>
        <v>-6000</v>
      </c>
      <c r="F29" s="28">
        <f>+Tabella_24!E20+$C29-SUM('Bilancio inziale'!$F29:H29)</f>
        <v>-9000</v>
      </c>
      <c r="G29" s="28">
        <f>+Tabella_24!F20+$C29-SUM('Bilancio inziale'!$F29:I29)</f>
        <v>-12000</v>
      </c>
      <c r="H29" s="28">
        <f>+Tabella_24!G20+$C29-SUM('Bilancio inziale'!$F29:J29)</f>
        <v>-12000</v>
      </c>
      <c r="I29" s="28">
        <f>+Tabella_24!H20+$C29-SUM('Bilancio inziale'!$F29:K29)</f>
        <v>-12000</v>
      </c>
      <c r="J29" s="28">
        <f>+Tabella_24!I20+$C29-SUM('Bilancio inziale'!$F29:L29)</f>
        <v>-12000</v>
      </c>
    </row>
    <row r="30" spans="2:10" x14ac:dyDescent="0.25">
      <c r="B30" s="24"/>
      <c r="C30" s="26"/>
      <c r="D30" s="26"/>
      <c r="E30" s="26"/>
      <c r="F30" s="26"/>
      <c r="G30" s="26"/>
      <c r="H30" s="26"/>
      <c r="I30" s="26"/>
      <c r="J30" s="26"/>
    </row>
    <row r="31" spans="2:10" x14ac:dyDescent="0.25">
      <c r="B31" s="24" t="s">
        <v>134</v>
      </c>
      <c r="C31" s="26">
        <f>+SUM(C32:C34)</f>
        <v>92875</v>
      </c>
      <c r="D31" s="26">
        <f>+SUM(D32:D34)</f>
        <v>119250</v>
      </c>
      <c r="E31" s="26">
        <f t="shared" ref="E31:J31" si="6">+SUM(E32:E34)</f>
        <v>119491.63273428215</v>
      </c>
      <c r="F31" s="26">
        <f t="shared" si="6"/>
        <v>118350.8200805877</v>
      </c>
      <c r="G31" s="26">
        <f t="shared" si="6"/>
        <v>127129.69117381936</v>
      </c>
      <c r="H31" s="26">
        <f t="shared" si="6"/>
        <v>145826.63968891563</v>
      </c>
      <c r="I31" s="26">
        <f t="shared" si="6"/>
        <v>164440.02717431384</v>
      </c>
      <c r="J31" s="26">
        <f t="shared" si="6"/>
        <v>182968.18240942003</v>
      </c>
    </row>
    <row r="32" spans="2:10" x14ac:dyDescent="0.25">
      <c r="B32" s="27" t="s">
        <v>135</v>
      </c>
      <c r="C32" s="28">
        <f>+'Bilancio inziale'!D32</f>
        <v>22875</v>
      </c>
      <c r="D32" s="28">
        <f>+VP!C7+C32-'Bilancio inziale'!F32</f>
        <v>39250</v>
      </c>
      <c r="E32" s="28">
        <f>+VP!D7+D32-'Bilancio inziale'!G32</f>
        <v>57125</v>
      </c>
      <c r="F32" s="28">
        <f>+VP!E7+E32-'Bilancio inziale'!H32</f>
        <v>75000</v>
      </c>
      <c r="G32" s="28">
        <f>+VP!F7+F32-'Bilancio inziale'!I32</f>
        <v>97875</v>
      </c>
      <c r="H32" s="28">
        <f>+VP!G7+G32-'Bilancio inziale'!J32</f>
        <v>120750</v>
      </c>
      <c r="I32" s="28">
        <f>+VP!H7+H32-'Bilancio inziale'!K32</f>
        <v>143625</v>
      </c>
      <c r="J32" s="28">
        <f>+VP!I7+I32-'Bilancio inziale'!L32</f>
        <v>166500</v>
      </c>
    </row>
    <row r="33" spans="2:10" x14ac:dyDescent="0.25">
      <c r="B33" s="27" t="s">
        <v>136</v>
      </c>
      <c r="C33" s="28">
        <f>+'Bilancio inziale'!D33</f>
        <v>0</v>
      </c>
      <c r="D33" s="28">
        <f>+VP!C12+C33-'Bilancio inziale'!F33</f>
        <v>-5000</v>
      </c>
      <c r="E33" s="28">
        <f>+VP!D12+D33-'Bilancio inziale'!G33</f>
        <v>-10000</v>
      </c>
      <c r="F33" s="28">
        <f>+VP!E12+E33-'Bilancio inziale'!H33</f>
        <v>-15000</v>
      </c>
      <c r="G33" s="28">
        <f>+VP!F12+F33-'Bilancio inziale'!I33</f>
        <v>-15000</v>
      </c>
      <c r="H33" s="28">
        <f>+VP!G12+G33-'Bilancio inziale'!J33</f>
        <v>-15000</v>
      </c>
      <c r="I33" s="28">
        <f>+VP!H12+H33-'Bilancio inziale'!K33</f>
        <v>-15000</v>
      </c>
      <c r="J33" s="28">
        <f>+VP!I12+I33-'Bilancio inziale'!L33</f>
        <v>-15000</v>
      </c>
    </row>
    <row r="34" spans="2:10" x14ac:dyDescent="0.25">
      <c r="B34" s="27" t="s">
        <v>281</v>
      </c>
      <c r="C34" s="28">
        <f>+'Bilancio inziale'!D34</f>
        <v>70000</v>
      </c>
      <c r="D34" s="28">
        <f>+VP!C16+C34-'Bilancio inziale'!F34</f>
        <v>85000</v>
      </c>
      <c r="E34" s="28">
        <f>+VP!D16+D34-'Bilancio inziale'!G34</f>
        <v>72366.632734282146</v>
      </c>
      <c r="F34" s="28">
        <f>+VP!E16+E34-'Bilancio inziale'!H34</f>
        <v>58350.820080587699</v>
      </c>
      <c r="G34" s="28">
        <f>+VP!F16+F34-'Bilancio inziale'!I34</f>
        <v>44254.691173819359</v>
      </c>
      <c r="H34" s="28">
        <f>+VP!G16+G34-'Bilancio inziale'!J34</f>
        <v>40076.639688915646</v>
      </c>
      <c r="I34" s="28">
        <f>+VP!H16+H34-'Bilancio inziale'!K34</f>
        <v>35815.027174313851</v>
      </c>
      <c r="J34" s="28">
        <f>+VP!I16+I34-'Bilancio inziale'!L34</f>
        <v>31468.18240942002</v>
      </c>
    </row>
    <row r="35" spans="2:10" x14ac:dyDescent="0.25">
      <c r="B35" s="24"/>
      <c r="C35" s="26"/>
      <c r="D35" s="26"/>
      <c r="E35" s="26"/>
      <c r="F35" s="26"/>
      <c r="G35" s="26"/>
      <c r="H35" s="26"/>
      <c r="I35" s="26"/>
      <c r="J35" s="26"/>
    </row>
    <row r="36" spans="2:10" x14ac:dyDescent="0.25">
      <c r="B36" s="24" t="s">
        <v>137</v>
      </c>
      <c r="C36" s="26">
        <f>+SUM(C37:C39)</f>
        <v>20000</v>
      </c>
      <c r="D36" s="26">
        <f>+SUM(D37:D39)</f>
        <v>-351110.47672783607</v>
      </c>
      <c r="E36" s="26">
        <f t="shared" ref="E36:J36" si="7">+SUM(E37:E39)</f>
        <v>-938510.6565279396</v>
      </c>
      <c r="F36" s="26">
        <f t="shared" si="7"/>
        <v>-1558833.9022776892</v>
      </c>
      <c r="G36" s="26">
        <f t="shared" si="7"/>
        <v>-2179074.8317743652</v>
      </c>
      <c r="H36" s="26">
        <f t="shared" si="7"/>
        <v>-2792233.8386929054</v>
      </c>
      <c r="I36" s="26">
        <f t="shared" si="7"/>
        <v>-3405309.2845817478</v>
      </c>
      <c r="J36" s="26">
        <f t="shared" si="7"/>
        <v>-4018299.498220298</v>
      </c>
    </row>
    <row r="37" spans="2:10" x14ac:dyDescent="0.25">
      <c r="B37" s="27" t="s">
        <v>138</v>
      </c>
      <c r="C37" s="28">
        <f>+'Bilancio inziale'!D37</f>
        <v>0</v>
      </c>
      <c r="D37" s="28">
        <f>+VP!C13+C37-SUM('Bilancio inziale'!$F37:F37)</f>
        <v>100000</v>
      </c>
      <c r="E37" s="28">
        <f>+VP!D13+D37-SUM('Bilancio inziale'!$F37:G37)</f>
        <v>100000</v>
      </c>
      <c r="F37" s="28">
        <f>+VP!E13+E37-SUM('Bilancio inziale'!$F37:H37)</f>
        <v>100000</v>
      </c>
      <c r="G37" s="28">
        <f>+VP!F13+F37-SUM('Bilancio inziale'!$F37:I37)</f>
        <v>100000</v>
      </c>
      <c r="H37" s="28">
        <f>+VP!G13+G37-SUM('Bilancio inziale'!$F37:J37)</f>
        <v>100000</v>
      </c>
      <c r="I37" s="28">
        <f>+VP!H13+H37-SUM('Bilancio inziale'!$F37:K37)</f>
        <v>100000</v>
      </c>
      <c r="J37" s="28">
        <f>+VP!I13+I37-SUM('Bilancio inziale'!$F37:L37)</f>
        <v>100000</v>
      </c>
    </row>
    <row r="38" spans="2:10" x14ac:dyDescent="0.25">
      <c r="B38" s="27" t="s">
        <v>139</v>
      </c>
      <c r="C38" s="28">
        <f>+'Bilancio inziale'!D38</f>
        <v>0</v>
      </c>
      <c r="D38" s="28">
        <f>+C38+C39</f>
        <v>20000</v>
      </c>
      <c r="E38" s="28">
        <f t="shared" ref="E38:J38" si="8">+D38+D39</f>
        <v>-451110.47672783607</v>
      </c>
      <c r="F38" s="28">
        <f t="shared" si="8"/>
        <v>-1038510.6565279396</v>
      </c>
      <c r="G38" s="28">
        <f t="shared" si="8"/>
        <v>-1658833.9022776892</v>
      </c>
      <c r="H38" s="28">
        <f t="shared" si="8"/>
        <v>-2279074.8317743652</v>
      </c>
      <c r="I38" s="28">
        <f t="shared" si="8"/>
        <v>-2892233.8386929054</v>
      </c>
      <c r="J38" s="28">
        <f t="shared" si="8"/>
        <v>-3505309.2845817478</v>
      </c>
    </row>
    <row r="39" spans="2:10" x14ac:dyDescent="0.25">
      <c r="B39" s="27" t="s">
        <v>140</v>
      </c>
      <c r="C39" s="28">
        <f>+'Bilancio inziale'!D39</f>
        <v>20000</v>
      </c>
      <c r="D39" s="28">
        <f>+Tabella_25!C60-VP!C17</f>
        <v>-471110.47672783607</v>
      </c>
      <c r="E39" s="28">
        <f>+Tabella_25!D60</f>
        <v>-587400.17980010353</v>
      </c>
      <c r="F39" s="28">
        <f>+Tabella_25!E60</f>
        <v>-620323.24574974959</v>
      </c>
      <c r="G39" s="28">
        <f>+Tabella_25!F60</f>
        <v>-620240.92949667573</v>
      </c>
      <c r="H39" s="28">
        <f>+Tabella_25!G60</f>
        <v>-613159.00691854034</v>
      </c>
      <c r="I39" s="28">
        <f>+Tabella_25!H60</f>
        <v>-613075.44588884222</v>
      </c>
      <c r="J39" s="28">
        <f>+Tabella_25!I60</f>
        <v>-612990.21363855025</v>
      </c>
    </row>
    <row r="40" spans="2:10" x14ac:dyDescent="0.25">
      <c r="B40" s="24" t="s">
        <v>141</v>
      </c>
      <c r="C40" s="26">
        <f>+C36+C31+C26+C24</f>
        <v>132875</v>
      </c>
      <c r="D40" s="26">
        <f>+D36+D31+D26+D24</f>
        <v>353126.94922727265</v>
      </c>
      <c r="E40" s="26">
        <f>+E36+E31+E26+E24</f>
        <v>424926.02836060594</v>
      </c>
      <c r="F40" s="26">
        <f t="shared" ref="F40:J40" si="9">+F36+F31+F26+F24</f>
        <v>490724.57406060584</v>
      </c>
      <c r="G40" s="26">
        <f t="shared" si="9"/>
        <v>373522.47642727219</v>
      </c>
      <c r="H40" s="26">
        <f t="shared" si="9"/>
        <v>262320.1246272726</v>
      </c>
      <c r="I40" s="26">
        <f t="shared" si="9"/>
        <v>151117.77282727277</v>
      </c>
      <c r="J40" s="26">
        <f t="shared" si="9"/>
        <v>39915.42102727294</v>
      </c>
    </row>
    <row r="41" spans="2:10" x14ac:dyDescent="0.25">
      <c r="B41" s="27" t="s">
        <v>298</v>
      </c>
    </row>
    <row r="42" spans="2:10" x14ac:dyDescent="0.25">
      <c r="B42" s="27" t="s">
        <v>431</v>
      </c>
      <c r="C42" s="79">
        <f>+C20-C40</f>
        <v>0</v>
      </c>
      <c r="D42" s="79">
        <f>+D20-D40</f>
        <v>0</v>
      </c>
      <c r="E42" s="79">
        <f t="shared" ref="E42:J42" si="10">+E20-E40</f>
        <v>0</v>
      </c>
      <c r="F42" s="79">
        <f t="shared" si="10"/>
        <v>0</v>
      </c>
      <c r="G42" s="79">
        <f t="shared" si="10"/>
        <v>5.2386894822120667E-10</v>
      </c>
      <c r="H42" s="79">
        <f t="shared" si="10"/>
        <v>0</v>
      </c>
      <c r="I42" s="79">
        <f t="shared" si="10"/>
        <v>0</v>
      </c>
      <c r="J42" s="79">
        <f t="shared" si="10"/>
        <v>-2.3283064365386963E-10</v>
      </c>
    </row>
    <row r="43" spans="2:10" x14ac:dyDescent="0.25">
      <c r="B43" s="27"/>
    </row>
  </sheetData>
  <hyperlinks>
    <hyperlink ref="A1" location="MENU!A1" display="TABELLE" xr:uid="{4D07DFB8-6F54-4B99-A90D-74CA604EB1B2}"/>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showGridLines="0" workbookViewId="0"/>
  </sheetViews>
  <sheetFormatPr defaultRowHeight="15" x14ac:dyDescent="0.25"/>
  <cols>
    <col min="2" max="2" width="18.42578125" bestFit="1" customWidth="1"/>
    <col min="3" max="4" width="9" bestFit="1" customWidth="1"/>
    <col min="5" max="9" width="10.5703125" bestFit="1" customWidth="1"/>
  </cols>
  <sheetData>
    <row r="1" spans="1:9" x14ac:dyDescent="0.25">
      <c r="A1" s="170" t="s">
        <v>428</v>
      </c>
    </row>
    <row r="3" spans="1:9" x14ac:dyDescent="0.25">
      <c r="B3" s="1" t="s">
        <v>0</v>
      </c>
      <c r="C3" s="2"/>
      <c r="D3" s="2"/>
      <c r="E3" s="2"/>
      <c r="F3" s="2"/>
      <c r="G3" s="2"/>
      <c r="H3" s="2"/>
      <c r="I3" s="2"/>
    </row>
    <row r="4" spans="1:9" x14ac:dyDescent="0.25">
      <c r="B4" s="1" t="s">
        <v>1</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+Calcoli!C3</f>
        <v>2</v>
      </c>
      <c r="D5" s="5">
        <f>+Calcoli!D3</f>
        <v>2</v>
      </c>
      <c r="E5" s="5">
        <f>+Calcoli!E3</f>
        <v>2.5</v>
      </c>
      <c r="F5" s="5">
        <f>+Calcoli!F3</f>
        <v>2.5</v>
      </c>
      <c r="G5" s="5">
        <f>+Calcoli!G3</f>
        <v>2.5</v>
      </c>
      <c r="H5" s="5">
        <f>+Calcoli!H3</f>
        <v>2.5</v>
      </c>
      <c r="I5" s="5">
        <f>+Calcoli!I3</f>
        <v>2.5</v>
      </c>
    </row>
    <row r="6" spans="1:9" x14ac:dyDescent="0.25">
      <c r="B6" s="4" t="str">
        <f>+IF(Calcoli!B4=0,"",Calcoli!B4)</f>
        <v>Prodotto 2</v>
      </c>
      <c r="C6" s="5">
        <f>+Calcoli!C4</f>
        <v>2.5</v>
      </c>
      <c r="D6" s="5">
        <f>+Calcoli!D4</f>
        <v>2.5</v>
      </c>
      <c r="E6" s="5">
        <f>+Calcoli!E4</f>
        <v>3</v>
      </c>
      <c r="F6" s="5">
        <f>+Calcoli!F4</f>
        <v>3</v>
      </c>
      <c r="G6" s="5">
        <f>+Calcoli!G4</f>
        <v>3</v>
      </c>
      <c r="H6" s="5">
        <f>+Calcoli!H4</f>
        <v>3</v>
      </c>
      <c r="I6" s="5">
        <f>+Calcoli!I4</f>
        <v>3</v>
      </c>
    </row>
    <row r="7" spans="1:9" x14ac:dyDescent="0.25">
      <c r="B7" s="4" t="str">
        <f>+IF(Calcoli!B5=0,"",Calcoli!B5)</f>
        <v>Prodotto 3</v>
      </c>
      <c r="C7" s="5">
        <f>+Calcoli!C5</f>
        <v>0</v>
      </c>
      <c r="D7" s="5">
        <f>+Calcoli!D5</f>
        <v>2</v>
      </c>
      <c r="E7" s="5">
        <f>+Calcoli!E5</f>
        <v>2.5</v>
      </c>
      <c r="F7" s="5">
        <f>+Calcoli!F5</f>
        <v>2.5</v>
      </c>
      <c r="G7" s="5">
        <f>+Calcoli!G5</f>
        <v>2.5</v>
      </c>
      <c r="H7" s="5">
        <f>+Calcoli!H5</f>
        <v>2.5</v>
      </c>
      <c r="I7" s="5">
        <f>+Calcoli!I5</f>
        <v>2.5</v>
      </c>
    </row>
    <row r="8" spans="1:9" x14ac:dyDescent="0.25">
      <c r="B8" s="4" t="str">
        <f>+IF(Calcoli!B6=0,"",Calcoli!B6)</f>
        <v>Prodotto 4</v>
      </c>
      <c r="C8" s="5">
        <f>+Calcoli!C6</f>
        <v>0</v>
      </c>
      <c r="D8" s="5">
        <f>+Calcoli!D6</f>
        <v>0</v>
      </c>
      <c r="E8" s="5">
        <f>+Calcoli!E6</f>
        <v>3</v>
      </c>
      <c r="F8" s="5">
        <f>+Calcoli!F6</f>
        <v>3</v>
      </c>
      <c r="G8" s="5">
        <f>+Calcoli!G6</f>
        <v>3</v>
      </c>
      <c r="H8" s="5">
        <f>+Calcoli!H6</f>
        <v>3</v>
      </c>
      <c r="I8" s="5">
        <f>+Calcoli!I6</f>
        <v>3</v>
      </c>
    </row>
    <row r="9" spans="1:9" x14ac:dyDescent="0.25">
      <c r="B9" s="4" t="str">
        <f>+IF(Calcoli!B7=0,"",Calcoli!B7)</f>
        <v>Prodotto 5</v>
      </c>
      <c r="C9" s="5">
        <f>+Calcoli!C7</f>
        <v>0</v>
      </c>
      <c r="D9" s="5">
        <f>+Calcoli!D7</f>
        <v>0</v>
      </c>
      <c r="E9" s="5">
        <f>+Calcoli!E7</f>
        <v>0</v>
      </c>
      <c r="F9" s="5">
        <f>+Calcoli!F7</f>
        <v>2.5</v>
      </c>
      <c r="G9" s="5">
        <f>+Calcoli!G7</f>
        <v>2.5</v>
      </c>
      <c r="H9" s="5">
        <f>+Calcoli!H7</f>
        <v>2.5</v>
      </c>
      <c r="I9" s="5">
        <f>+Calcoli!I7</f>
        <v>2.5</v>
      </c>
    </row>
    <row r="10" spans="1:9" x14ac:dyDescent="0.25">
      <c r="B10" s="4" t="str">
        <f>+IF(Calcoli!B8=0,"",Calcoli!B8)</f>
        <v/>
      </c>
      <c r="C10" s="5">
        <f>+Calcoli!C8</f>
        <v>0</v>
      </c>
      <c r="D10" s="5">
        <f>+Calcoli!D8</f>
        <v>0</v>
      </c>
      <c r="E10" s="5">
        <f>+Calcoli!E8</f>
        <v>0</v>
      </c>
      <c r="F10" s="5">
        <f>+Calcoli!F8</f>
        <v>0</v>
      </c>
      <c r="G10" s="5">
        <f>+Calcoli!G8</f>
        <v>0</v>
      </c>
      <c r="H10" s="5">
        <f>+Calcoli!H8</f>
        <v>0</v>
      </c>
      <c r="I10" s="5">
        <f>+Calcoli!I8</f>
        <v>0</v>
      </c>
    </row>
    <row r="11" spans="1:9" x14ac:dyDescent="0.25">
      <c r="B11" s="4" t="str">
        <f>+IF(Calcoli!B9=0,"",Calcoli!B9)</f>
        <v/>
      </c>
      <c r="C11" s="5">
        <f>+Calcoli!C9</f>
        <v>0</v>
      </c>
      <c r="D11" s="5">
        <f>+Calcoli!D9</f>
        <v>0</v>
      </c>
      <c r="E11" s="5">
        <f>+Calcoli!E9</f>
        <v>0</v>
      </c>
      <c r="F11" s="5">
        <f>+Calcoli!F9</f>
        <v>0</v>
      </c>
      <c r="G11" s="5">
        <f>+Calcoli!G9</f>
        <v>0</v>
      </c>
      <c r="H11" s="5">
        <f>+Calcoli!H9</f>
        <v>0</v>
      </c>
      <c r="I11" s="5">
        <f>+Calcoli!I9</f>
        <v>0</v>
      </c>
    </row>
    <row r="12" spans="1:9" x14ac:dyDescent="0.25">
      <c r="B12" s="4" t="str">
        <f>+IF(Calcoli!B10=0,"",Calcoli!B10)</f>
        <v/>
      </c>
      <c r="C12" s="5">
        <f>+Calcoli!C10</f>
        <v>0</v>
      </c>
      <c r="D12" s="5">
        <f>+Calcoli!D10</f>
        <v>0</v>
      </c>
      <c r="E12" s="5">
        <f>+Calcoli!E10</f>
        <v>0</v>
      </c>
      <c r="F12" s="5">
        <f>+Calcoli!F10</f>
        <v>0</v>
      </c>
      <c r="G12" s="5">
        <f>+Calcoli!G10</f>
        <v>0</v>
      </c>
      <c r="H12" s="5">
        <f>+Calcoli!H10</f>
        <v>0</v>
      </c>
      <c r="I12" s="5">
        <f>+Calcoli!I10</f>
        <v>0</v>
      </c>
    </row>
    <row r="13" spans="1:9" x14ac:dyDescent="0.25">
      <c r="B13" s="4" t="str">
        <f>+IF(Calcoli!B11=0,"",Calcoli!B11)</f>
        <v/>
      </c>
      <c r="C13" s="5">
        <f>+Calcoli!C11</f>
        <v>0</v>
      </c>
      <c r="D13" s="5">
        <f>+Calcoli!D11</f>
        <v>0</v>
      </c>
      <c r="E13" s="5">
        <f>+Calcoli!E11</f>
        <v>0</v>
      </c>
      <c r="F13" s="5">
        <f>+Calcoli!F11</f>
        <v>0</v>
      </c>
      <c r="G13" s="5">
        <f>+Calcoli!G11</f>
        <v>0</v>
      </c>
      <c r="H13" s="5">
        <f>+Calcoli!H11</f>
        <v>0</v>
      </c>
      <c r="I13" s="5">
        <f>+Calcoli!I11</f>
        <v>0</v>
      </c>
    </row>
    <row r="14" spans="1:9" x14ac:dyDescent="0.25">
      <c r="B14" s="4" t="str">
        <f>+IF(Calcoli!B12=0,"",Calcoli!B12)</f>
        <v/>
      </c>
      <c r="C14" s="5">
        <f>+Calcoli!C12</f>
        <v>0</v>
      </c>
      <c r="D14" s="5">
        <f>+Calcoli!D12</f>
        <v>0</v>
      </c>
      <c r="E14" s="5">
        <f>+Calcoli!E12</f>
        <v>0</v>
      </c>
      <c r="F14" s="5">
        <f>+Calcoli!F12</f>
        <v>0</v>
      </c>
      <c r="G14" s="5">
        <f>+Calcoli!G12</f>
        <v>0</v>
      </c>
      <c r="H14" s="5">
        <f>+Calcoli!H12</f>
        <v>0</v>
      </c>
      <c r="I14" s="5">
        <f>+Calcoli!I12</f>
        <v>0</v>
      </c>
    </row>
    <row r="15" spans="1:9" x14ac:dyDescent="0.25">
      <c r="B15" s="1" t="s">
        <v>2</v>
      </c>
      <c r="C15" s="6">
        <f>SUM(C5:C14)</f>
        <v>4.5</v>
      </c>
      <c r="D15" s="6">
        <f t="shared" ref="D15:I15" si="1">SUM(D5:D14)</f>
        <v>6.5</v>
      </c>
      <c r="E15" s="6">
        <f t="shared" si="1"/>
        <v>11</v>
      </c>
      <c r="F15" s="6">
        <f t="shared" si="1"/>
        <v>13.5</v>
      </c>
      <c r="G15" s="6">
        <f t="shared" si="1"/>
        <v>13.5</v>
      </c>
      <c r="H15" s="6">
        <f t="shared" si="1"/>
        <v>13.5</v>
      </c>
      <c r="I15" s="6">
        <f t="shared" si="1"/>
        <v>13.5</v>
      </c>
    </row>
    <row r="16" spans="1:9" x14ac:dyDescent="0.25">
      <c r="B16" t="s">
        <v>298</v>
      </c>
    </row>
  </sheetData>
  <hyperlinks>
    <hyperlink ref="A1" location="MENU!A1" display="TABELLE" xr:uid="{6DD85494-650F-4B48-B872-13E6584A47D3}"/>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
  <sheetViews>
    <sheetView showGridLines="0" workbookViewId="0"/>
  </sheetViews>
  <sheetFormatPr defaultRowHeight="15" x14ac:dyDescent="0.25"/>
  <cols>
    <col min="2" max="2" width="18.42578125" bestFit="1" customWidth="1"/>
  </cols>
  <sheetData>
    <row r="1" spans="1:9" x14ac:dyDescent="0.25">
      <c r="A1" s="170" t="s">
        <v>428</v>
      </c>
    </row>
    <row r="3" spans="1:9" x14ac:dyDescent="0.25">
      <c r="B3" s="1" t="s">
        <v>5</v>
      </c>
      <c r="C3" s="7"/>
      <c r="D3" s="7"/>
      <c r="E3" s="7"/>
      <c r="F3" s="7"/>
      <c r="G3" s="7"/>
      <c r="H3" s="7"/>
      <c r="I3" s="7"/>
    </row>
    <row r="4" spans="1:9" x14ac:dyDescent="0.25">
      <c r="B4" s="1" t="s">
        <v>4</v>
      </c>
      <c r="C4" s="3">
        <f>+Calcoli!C15</f>
        <v>2020</v>
      </c>
      <c r="D4" s="3">
        <f>+Calcoli!D15</f>
        <v>2021</v>
      </c>
      <c r="E4" s="3">
        <f>+Calcoli!E15</f>
        <v>2022</v>
      </c>
      <c r="F4" s="3">
        <f>+Calcoli!F15</f>
        <v>2023</v>
      </c>
      <c r="G4" s="3">
        <f>+Calcoli!G15</f>
        <v>2024</v>
      </c>
      <c r="H4" s="3">
        <f>+Calcoli!H15</f>
        <v>2025</v>
      </c>
      <c r="I4" s="3">
        <f>+Calcoli!I15</f>
        <v>2026</v>
      </c>
    </row>
    <row r="5" spans="1:9" x14ac:dyDescent="0.25">
      <c r="B5" s="4" t="str">
        <f>+IF(Calcoli!B3=0,"",Calcoli!B3)</f>
        <v>Prodotto 1</v>
      </c>
      <c r="C5" s="5">
        <f>+Calcoli!C16</f>
        <v>0.44</v>
      </c>
      <c r="D5" s="5">
        <f>+Calcoli!D16</f>
        <v>0.44</v>
      </c>
      <c r="E5" s="5">
        <f>+Calcoli!E16</f>
        <v>0.55000000000000004</v>
      </c>
      <c r="F5" s="5">
        <f>+Calcoli!F16</f>
        <v>0.55000000000000004</v>
      </c>
      <c r="G5" s="5">
        <f>+Calcoli!G16</f>
        <v>0.55000000000000004</v>
      </c>
      <c r="H5" s="5">
        <f>+Calcoli!H16</f>
        <v>0.55000000000000004</v>
      </c>
      <c r="I5" s="5">
        <f>+Calcoli!I16</f>
        <v>0.55000000000000004</v>
      </c>
    </row>
    <row r="6" spans="1:9" x14ac:dyDescent="0.25">
      <c r="B6" s="4" t="str">
        <f>+IF(Calcoli!B4=0,"",Calcoli!B4)</f>
        <v>Prodotto 2</v>
      </c>
      <c r="C6" s="5">
        <f>+Calcoli!C17</f>
        <v>0.55000000000000004</v>
      </c>
      <c r="D6" s="5">
        <f>+Calcoli!D17</f>
        <v>0.55000000000000004</v>
      </c>
      <c r="E6" s="5">
        <f>+Calcoli!E17</f>
        <v>0.66</v>
      </c>
      <c r="F6" s="5">
        <f>+Calcoli!F17</f>
        <v>0.66</v>
      </c>
      <c r="G6" s="5">
        <f>+Calcoli!G17</f>
        <v>0.66</v>
      </c>
      <c r="H6" s="5">
        <f>+Calcoli!H17</f>
        <v>0.66</v>
      </c>
      <c r="I6" s="5">
        <f>+Calcoli!I17</f>
        <v>0.66</v>
      </c>
    </row>
    <row r="7" spans="1:9" x14ac:dyDescent="0.25">
      <c r="B7" s="4" t="str">
        <f>+IF(Calcoli!B5=0,"",Calcoli!B5)</f>
        <v>Prodotto 3</v>
      </c>
      <c r="C7" s="5">
        <f>+Calcoli!C18</f>
        <v>0</v>
      </c>
      <c r="D7" s="5">
        <f>+Calcoli!D18</f>
        <v>0.44</v>
      </c>
      <c r="E7" s="5">
        <f>+Calcoli!E18</f>
        <v>0.55000000000000004</v>
      </c>
      <c r="F7" s="5">
        <f>+Calcoli!F18</f>
        <v>0.55000000000000004</v>
      </c>
      <c r="G7" s="5">
        <f>+Calcoli!G18</f>
        <v>0.55000000000000004</v>
      </c>
      <c r="H7" s="5">
        <f>+Calcoli!H18</f>
        <v>0.55000000000000004</v>
      </c>
      <c r="I7" s="5">
        <f>+Calcoli!I18</f>
        <v>0.55000000000000004</v>
      </c>
    </row>
    <row r="8" spans="1:9" x14ac:dyDescent="0.25">
      <c r="B8" s="4" t="str">
        <f>+IF(Calcoli!B6=0,"",Calcoli!B6)</f>
        <v>Prodotto 4</v>
      </c>
      <c r="C8" s="5">
        <f>+Calcoli!C19</f>
        <v>0</v>
      </c>
      <c r="D8" s="5">
        <f>+Calcoli!D19</f>
        <v>0</v>
      </c>
      <c r="E8" s="5">
        <f>+Calcoli!E19</f>
        <v>0.66</v>
      </c>
      <c r="F8" s="5">
        <f>+Calcoli!F19</f>
        <v>0.66</v>
      </c>
      <c r="G8" s="5">
        <f>+Calcoli!G19</f>
        <v>0.66</v>
      </c>
      <c r="H8" s="5">
        <f>+Calcoli!H19</f>
        <v>0.66</v>
      </c>
      <c r="I8" s="5">
        <f>+Calcoli!I19</f>
        <v>0.66</v>
      </c>
    </row>
    <row r="9" spans="1:9" x14ac:dyDescent="0.25">
      <c r="B9" s="4" t="str">
        <f>+IF(Calcoli!B7=0,"",Calcoli!B7)</f>
        <v>Prodotto 5</v>
      </c>
      <c r="C9" s="5">
        <f>+Calcoli!C20</f>
        <v>0</v>
      </c>
      <c r="D9" s="5">
        <f>+Calcoli!D20</f>
        <v>0</v>
      </c>
      <c r="E9" s="5">
        <f>+Calcoli!E20</f>
        <v>0</v>
      </c>
      <c r="F9" s="5">
        <f>+Calcoli!F20</f>
        <v>0.55000000000000004</v>
      </c>
      <c r="G9" s="5">
        <f>+Calcoli!G20</f>
        <v>0.55000000000000004</v>
      </c>
      <c r="H9" s="5">
        <f>+Calcoli!H20</f>
        <v>0.55000000000000004</v>
      </c>
      <c r="I9" s="5">
        <f>+Calcoli!I20</f>
        <v>0.55000000000000004</v>
      </c>
    </row>
    <row r="10" spans="1:9" x14ac:dyDescent="0.25">
      <c r="B10" s="4" t="str">
        <f>+IF(Calcoli!B8=0,"",Calcoli!B8)</f>
        <v/>
      </c>
      <c r="C10" s="5">
        <f>+Calcoli!C21</f>
        <v>0</v>
      </c>
      <c r="D10" s="5">
        <f>+Calcoli!D21</f>
        <v>0</v>
      </c>
      <c r="E10" s="5">
        <f>+Calcoli!E21</f>
        <v>0</v>
      </c>
      <c r="F10" s="5">
        <f>+Calcoli!F21</f>
        <v>0</v>
      </c>
      <c r="G10" s="5">
        <f>+Calcoli!G21</f>
        <v>0</v>
      </c>
      <c r="H10" s="5">
        <f>+Calcoli!H21</f>
        <v>0</v>
      </c>
      <c r="I10" s="5">
        <f>+Calcoli!I21</f>
        <v>0</v>
      </c>
    </row>
    <row r="11" spans="1:9" x14ac:dyDescent="0.25">
      <c r="B11" s="4" t="str">
        <f>+IF(Calcoli!B9=0,"",Calcoli!B9)</f>
        <v/>
      </c>
      <c r="C11" s="5">
        <f>+Calcoli!C22</f>
        <v>0</v>
      </c>
      <c r="D11" s="5">
        <f>+Calcoli!D22</f>
        <v>0</v>
      </c>
      <c r="E11" s="5">
        <f>+Calcoli!E22</f>
        <v>0</v>
      </c>
      <c r="F11" s="5">
        <f>+Calcoli!F22</f>
        <v>0</v>
      </c>
      <c r="G11" s="5">
        <f>+Calcoli!G22</f>
        <v>0</v>
      </c>
      <c r="H11" s="5">
        <f>+Calcoli!H22</f>
        <v>0</v>
      </c>
      <c r="I11" s="5">
        <f>+Calcoli!I22</f>
        <v>0</v>
      </c>
    </row>
    <row r="12" spans="1:9" x14ac:dyDescent="0.25">
      <c r="B12" s="4" t="str">
        <f>+IF(Calcoli!B10=0,"",Calcoli!B10)</f>
        <v/>
      </c>
      <c r="C12" s="5">
        <f>+Calcoli!C23</f>
        <v>0</v>
      </c>
      <c r="D12" s="5">
        <f>+Calcoli!D23</f>
        <v>0</v>
      </c>
      <c r="E12" s="5">
        <f>+Calcoli!E23</f>
        <v>0</v>
      </c>
      <c r="F12" s="5">
        <f>+Calcoli!F23</f>
        <v>0</v>
      </c>
      <c r="G12" s="5">
        <f>+Calcoli!G23</f>
        <v>0</v>
      </c>
      <c r="H12" s="5">
        <f>+Calcoli!H23</f>
        <v>0</v>
      </c>
      <c r="I12" s="5">
        <f>+Calcoli!I23</f>
        <v>0</v>
      </c>
    </row>
    <row r="13" spans="1:9" x14ac:dyDescent="0.25">
      <c r="B13" s="4" t="str">
        <f>+IF(Calcoli!B11=0,"",Calcoli!B11)</f>
        <v/>
      </c>
      <c r="C13" s="5">
        <f>+Calcoli!C24</f>
        <v>0</v>
      </c>
      <c r="D13" s="5">
        <f>+Calcoli!D24</f>
        <v>0</v>
      </c>
      <c r="E13" s="5">
        <f>+Calcoli!E24</f>
        <v>0</v>
      </c>
      <c r="F13" s="5">
        <f>+Calcoli!F24</f>
        <v>0</v>
      </c>
      <c r="G13" s="5">
        <f>+Calcoli!G24</f>
        <v>0</v>
      </c>
      <c r="H13" s="5">
        <f>+Calcoli!H24</f>
        <v>0</v>
      </c>
      <c r="I13" s="5">
        <f>+Calcoli!I24</f>
        <v>0</v>
      </c>
    </row>
    <row r="14" spans="1:9" x14ac:dyDescent="0.25">
      <c r="B14" s="4" t="str">
        <f>+IF(Calcoli!B12=0,"",Calcoli!B12)</f>
        <v/>
      </c>
      <c r="C14" s="5">
        <f>+Calcoli!C25</f>
        <v>0</v>
      </c>
      <c r="D14" s="5">
        <f>+Calcoli!D25</f>
        <v>0</v>
      </c>
      <c r="E14" s="5">
        <f>+Calcoli!E25</f>
        <v>0</v>
      </c>
      <c r="F14" s="5">
        <f>+Calcoli!F25</f>
        <v>0</v>
      </c>
      <c r="G14" s="5">
        <f>+Calcoli!G25</f>
        <v>0</v>
      </c>
      <c r="H14" s="5">
        <f>+Calcoli!H25</f>
        <v>0</v>
      </c>
      <c r="I14" s="5">
        <f>+Calcoli!I25</f>
        <v>0</v>
      </c>
    </row>
    <row r="15" spans="1:9" x14ac:dyDescent="0.25">
      <c r="B15" s="1" t="s">
        <v>2</v>
      </c>
      <c r="C15" s="6">
        <f>SUM(C5:C14)</f>
        <v>0.99</v>
      </c>
      <c r="D15" s="6">
        <f t="shared" ref="D15:I15" si="0">SUM(D5:D14)</f>
        <v>1.43</v>
      </c>
      <c r="E15" s="6">
        <f t="shared" si="0"/>
        <v>2.42</v>
      </c>
      <c r="F15" s="6">
        <f t="shared" si="0"/>
        <v>2.9699999999999998</v>
      </c>
      <c r="G15" s="6">
        <f t="shared" si="0"/>
        <v>2.9699999999999998</v>
      </c>
      <c r="H15" s="6">
        <f t="shared" si="0"/>
        <v>2.9699999999999998</v>
      </c>
      <c r="I15" s="6">
        <f t="shared" si="0"/>
        <v>2.9699999999999998</v>
      </c>
    </row>
    <row r="16" spans="1:9" x14ac:dyDescent="0.25">
      <c r="B16" t="s">
        <v>298</v>
      </c>
    </row>
  </sheetData>
  <hyperlinks>
    <hyperlink ref="A1" location="MENU!A1" display="TABELLE" xr:uid="{F876B65E-C26C-4CE2-9761-009732FCFE05}"/>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showGridLines="0" workbookViewId="0"/>
  </sheetViews>
  <sheetFormatPr defaultRowHeight="15" x14ac:dyDescent="0.25"/>
  <cols>
    <col min="2" max="2" width="17.42578125" bestFit="1" customWidth="1"/>
  </cols>
  <sheetData>
    <row r="1" spans="1:9" x14ac:dyDescent="0.25">
      <c r="A1" s="170" t="s">
        <v>428</v>
      </c>
    </row>
    <row r="3" spans="1:9" x14ac:dyDescent="0.25">
      <c r="B3" s="1" t="s">
        <v>9</v>
      </c>
      <c r="C3" s="7"/>
      <c r="D3" s="7"/>
      <c r="E3" s="7"/>
      <c r="F3" s="7"/>
      <c r="G3" s="7"/>
      <c r="H3" s="7"/>
      <c r="I3" s="7"/>
    </row>
    <row r="4" spans="1:9" x14ac:dyDescent="0.25">
      <c r="B4" s="1" t="s">
        <v>7</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+Calcoli!C29</f>
        <v>0.20333333333333331</v>
      </c>
      <c r="D5" s="5">
        <f>+Calcoli!D29</f>
        <v>0.20333333333333331</v>
      </c>
      <c r="E5" s="5">
        <f>+Calcoli!E29</f>
        <v>0.25416666666666665</v>
      </c>
      <c r="F5" s="5">
        <f>+Calcoli!F29</f>
        <v>0.25416666666666665</v>
      </c>
      <c r="G5" s="5">
        <f>+Calcoli!G29</f>
        <v>0.25416666666666665</v>
      </c>
      <c r="H5" s="5">
        <f>+Calcoli!H29</f>
        <v>0.25416666666666665</v>
      </c>
      <c r="I5" s="5">
        <f>+Calcoli!I29</f>
        <v>0.25416666666666665</v>
      </c>
    </row>
    <row r="6" spans="1:9" x14ac:dyDescent="0.25">
      <c r="B6" s="4" t="str">
        <f>+IF(Calcoli!B4=0,"",Calcoli!B4)</f>
        <v>Prodotto 2</v>
      </c>
      <c r="C6" s="5">
        <f>+Calcoli!C30</f>
        <v>0.25416666666666665</v>
      </c>
      <c r="D6" s="5">
        <f>+Calcoli!D30</f>
        <v>0.25416666666666665</v>
      </c>
      <c r="E6" s="5">
        <f>+Calcoli!E30</f>
        <v>0.30499999999999999</v>
      </c>
      <c r="F6" s="5">
        <f>+Calcoli!F30</f>
        <v>0.30499999999999999</v>
      </c>
      <c r="G6" s="5">
        <f>+Calcoli!G30</f>
        <v>0.30499999999999999</v>
      </c>
      <c r="H6" s="5">
        <f>+Calcoli!H30</f>
        <v>0.30499999999999999</v>
      </c>
      <c r="I6" s="5">
        <f>+Calcoli!I30</f>
        <v>0.30499999999999999</v>
      </c>
    </row>
    <row r="7" spans="1:9" x14ac:dyDescent="0.25">
      <c r="B7" s="4" t="str">
        <f>+IF(Calcoli!B5=0,"",Calcoli!B5)</f>
        <v>Prodotto 3</v>
      </c>
      <c r="C7" s="5">
        <f>+Calcoli!C31</f>
        <v>0</v>
      </c>
      <c r="D7" s="5">
        <f>+Calcoli!D31</f>
        <v>0.20333333333333331</v>
      </c>
      <c r="E7" s="5">
        <f>+Calcoli!E31</f>
        <v>0.25416666666666665</v>
      </c>
      <c r="F7" s="5">
        <f>+Calcoli!F31</f>
        <v>0.25416666666666665</v>
      </c>
      <c r="G7" s="5">
        <f>+Calcoli!G31</f>
        <v>0.25416666666666665</v>
      </c>
      <c r="H7" s="5">
        <f>+Calcoli!H31</f>
        <v>0.25416666666666665</v>
      </c>
      <c r="I7" s="5">
        <f>+Calcoli!I31</f>
        <v>0.25416666666666665</v>
      </c>
    </row>
    <row r="8" spans="1:9" x14ac:dyDescent="0.25">
      <c r="B8" s="4" t="str">
        <f>+IF(Calcoli!B6=0,"",Calcoli!B6)</f>
        <v>Prodotto 4</v>
      </c>
      <c r="C8" s="5">
        <f>+Calcoli!C32</f>
        <v>0</v>
      </c>
      <c r="D8" s="5">
        <f>+Calcoli!D32</f>
        <v>0</v>
      </c>
      <c r="E8" s="5">
        <f>+Calcoli!E32</f>
        <v>0.30499999999999999</v>
      </c>
      <c r="F8" s="5">
        <f>+Calcoli!F32</f>
        <v>0.30499999999999999</v>
      </c>
      <c r="G8" s="5">
        <f>+Calcoli!G32</f>
        <v>0.30499999999999999</v>
      </c>
      <c r="H8" s="5">
        <f>+Calcoli!H32</f>
        <v>0.30499999999999999</v>
      </c>
      <c r="I8" s="5">
        <f>+Calcoli!I32</f>
        <v>0.30499999999999999</v>
      </c>
    </row>
    <row r="9" spans="1:9" x14ac:dyDescent="0.25">
      <c r="B9" s="4" t="str">
        <f>+IF(Calcoli!B7=0,"",Calcoli!B7)</f>
        <v>Prodotto 5</v>
      </c>
      <c r="C9" s="5">
        <f>+Calcoli!C33</f>
        <v>0</v>
      </c>
      <c r="D9" s="5">
        <f>+Calcoli!D33</f>
        <v>0</v>
      </c>
      <c r="E9" s="5">
        <f>+Calcoli!E33</f>
        <v>0</v>
      </c>
      <c r="F9" s="5">
        <f>+Calcoli!F33</f>
        <v>0.25416666666666665</v>
      </c>
      <c r="G9" s="5">
        <f>+Calcoli!G33</f>
        <v>0.25416666666666665</v>
      </c>
      <c r="H9" s="5">
        <f>+Calcoli!H33</f>
        <v>0.25416666666666665</v>
      </c>
      <c r="I9" s="5">
        <f>+Calcoli!I33</f>
        <v>0.25416666666666665</v>
      </c>
    </row>
    <row r="10" spans="1:9" x14ac:dyDescent="0.25">
      <c r="B10" s="4" t="str">
        <f>+IF(Calcoli!B8=0,"",Calcoli!B8)</f>
        <v/>
      </c>
      <c r="C10" s="5">
        <f>+Calcoli!C34</f>
        <v>0</v>
      </c>
      <c r="D10" s="5">
        <f>+Calcoli!D34</f>
        <v>0</v>
      </c>
      <c r="E10" s="5">
        <f>+Calcoli!E34</f>
        <v>0</v>
      </c>
      <c r="F10" s="5">
        <f>+Calcoli!F34</f>
        <v>0</v>
      </c>
      <c r="G10" s="5">
        <f>+Calcoli!G34</f>
        <v>0</v>
      </c>
      <c r="H10" s="5">
        <f>+Calcoli!H34</f>
        <v>0</v>
      </c>
      <c r="I10" s="5">
        <f>+Calcoli!I34</f>
        <v>0</v>
      </c>
    </row>
    <row r="11" spans="1:9" x14ac:dyDescent="0.25">
      <c r="B11" s="4" t="str">
        <f>+IF(Calcoli!B9=0,"",Calcoli!B9)</f>
        <v/>
      </c>
      <c r="C11" s="5">
        <f>+Calcoli!C35</f>
        <v>0</v>
      </c>
      <c r="D11" s="5">
        <f>+Calcoli!D35</f>
        <v>0</v>
      </c>
      <c r="E11" s="5">
        <f>+Calcoli!E35</f>
        <v>0</v>
      </c>
      <c r="F11" s="5">
        <f>+Calcoli!F35</f>
        <v>0</v>
      </c>
      <c r="G11" s="5">
        <f>+Calcoli!G35</f>
        <v>0</v>
      </c>
      <c r="H11" s="5">
        <f>+Calcoli!H35</f>
        <v>0</v>
      </c>
      <c r="I11" s="5">
        <f>+Calcoli!I35</f>
        <v>0</v>
      </c>
    </row>
    <row r="12" spans="1:9" x14ac:dyDescent="0.25">
      <c r="B12" s="4" t="str">
        <f>+IF(Calcoli!B10=0,"",Calcoli!B10)</f>
        <v/>
      </c>
      <c r="C12" s="5">
        <f>+Calcoli!C36</f>
        <v>0</v>
      </c>
      <c r="D12" s="5">
        <f>+Calcoli!D36</f>
        <v>0</v>
      </c>
      <c r="E12" s="5">
        <f>+Calcoli!E36</f>
        <v>0</v>
      </c>
      <c r="F12" s="5">
        <f>+Calcoli!F36</f>
        <v>0</v>
      </c>
      <c r="G12" s="5">
        <f>+Calcoli!G36</f>
        <v>0</v>
      </c>
      <c r="H12" s="5">
        <f>+Calcoli!H36</f>
        <v>0</v>
      </c>
      <c r="I12" s="5">
        <f>+Calcoli!I36</f>
        <v>0</v>
      </c>
    </row>
    <row r="13" spans="1:9" x14ac:dyDescent="0.25">
      <c r="B13" s="4" t="str">
        <f>+IF(Calcoli!B11=0,"",Calcoli!B11)</f>
        <v/>
      </c>
      <c r="C13" s="5">
        <f>+Calcoli!C37</f>
        <v>0</v>
      </c>
      <c r="D13" s="5">
        <f>+Calcoli!D37</f>
        <v>0</v>
      </c>
      <c r="E13" s="5">
        <f>+Calcoli!E37</f>
        <v>0</v>
      </c>
      <c r="F13" s="5">
        <f>+Calcoli!F37</f>
        <v>0</v>
      </c>
      <c r="G13" s="5">
        <f>+Calcoli!G37</f>
        <v>0</v>
      </c>
      <c r="H13" s="5">
        <f>+Calcoli!H37</f>
        <v>0</v>
      </c>
      <c r="I13" s="5">
        <f>+Calcoli!I37</f>
        <v>0</v>
      </c>
    </row>
    <row r="14" spans="1:9" x14ac:dyDescent="0.25">
      <c r="B14" s="4" t="str">
        <f>+IF(Calcoli!B12=0,"",Calcoli!B12)</f>
        <v/>
      </c>
      <c r="C14" s="5">
        <f>+Calcoli!C38</f>
        <v>0</v>
      </c>
      <c r="D14" s="5">
        <f>+Calcoli!D38</f>
        <v>0</v>
      </c>
      <c r="E14" s="5">
        <f>+Calcoli!E38</f>
        <v>0</v>
      </c>
      <c r="F14" s="5">
        <f>+Calcoli!F38</f>
        <v>0</v>
      </c>
      <c r="G14" s="5">
        <f>+Calcoli!G38</f>
        <v>0</v>
      </c>
      <c r="H14" s="5">
        <f>+Calcoli!H38</f>
        <v>0</v>
      </c>
      <c r="I14" s="5">
        <f>+Calcoli!I38</f>
        <v>0</v>
      </c>
    </row>
    <row r="15" spans="1:9" x14ac:dyDescent="0.25">
      <c r="B15" s="1" t="s">
        <v>8</v>
      </c>
      <c r="C15" s="6">
        <f>SUM(C5:C14)</f>
        <v>0.45749999999999996</v>
      </c>
      <c r="D15" s="6">
        <f t="shared" ref="D15:I15" si="1">SUM(D5:D14)</f>
        <v>0.66083333333333327</v>
      </c>
      <c r="E15" s="6">
        <f t="shared" si="1"/>
        <v>1.1183333333333332</v>
      </c>
      <c r="F15" s="6">
        <f t="shared" si="1"/>
        <v>1.3724999999999998</v>
      </c>
      <c r="G15" s="6">
        <f t="shared" si="1"/>
        <v>1.3724999999999998</v>
      </c>
      <c r="H15" s="6">
        <f t="shared" si="1"/>
        <v>1.3724999999999998</v>
      </c>
      <c r="I15" s="6">
        <f t="shared" si="1"/>
        <v>1.3724999999999998</v>
      </c>
    </row>
    <row r="16" spans="1:9" x14ac:dyDescent="0.25">
      <c r="B16" t="s">
        <v>298</v>
      </c>
    </row>
  </sheetData>
  <hyperlinks>
    <hyperlink ref="A1" location="MENU!A1" display="TABELLE" xr:uid="{F6D2E07D-BF4A-4714-A567-4DD3E7B4349B}"/>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6"/>
  <sheetViews>
    <sheetView showGridLines="0" workbookViewId="0"/>
  </sheetViews>
  <sheetFormatPr defaultRowHeight="15" x14ac:dyDescent="0.25"/>
  <cols>
    <col min="2" max="2" width="18.42578125" bestFit="1" customWidth="1"/>
    <col min="3" max="3" width="9" bestFit="1" customWidth="1"/>
    <col min="4" max="9" width="10.5703125" bestFit="1" customWidth="1"/>
  </cols>
  <sheetData>
    <row r="1" spans="1:9" x14ac:dyDescent="0.25">
      <c r="A1" s="170" t="s">
        <v>428</v>
      </c>
    </row>
    <row r="3" spans="1:9" x14ac:dyDescent="0.25">
      <c r="B3" s="1" t="s">
        <v>296</v>
      </c>
      <c r="C3" s="7"/>
      <c r="D3" s="7"/>
      <c r="E3" s="7"/>
      <c r="F3" s="7"/>
      <c r="G3" s="7"/>
      <c r="H3" s="7"/>
      <c r="I3" s="7"/>
    </row>
    <row r="4" spans="1:9" x14ac:dyDescent="0.25">
      <c r="B4" s="1" t="s">
        <v>11</v>
      </c>
      <c r="C4" s="3">
        <f>+Calcoli!C41</f>
        <v>2020</v>
      </c>
      <c r="D4" s="3">
        <f>+Calcoli!D41</f>
        <v>2021</v>
      </c>
      <c r="E4" s="3">
        <f>+Calcoli!E41</f>
        <v>2022</v>
      </c>
      <c r="F4" s="3">
        <f>+Calcoli!F41</f>
        <v>2023</v>
      </c>
      <c r="G4" s="3">
        <f>+Calcoli!G41</f>
        <v>2024</v>
      </c>
      <c r="H4" s="3">
        <f>+Calcoli!H41</f>
        <v>2025</v>
      </c>
      <c r="I4" s="3">
        <f>+Calcoli!I41</f>
        <v>2026</v>
      </c>
    </row>
    <row r="5" spans="1:9" x14ac:dyDescent="0.25">
      <c r="B5" s="4" t="str">
        <f>+IF(Calcoli!B3=0,"",Calcoli!B3)</f>
        <v>Prodotto 1</v>
      </c>
      <c r="C5" s="5">
        <f>+Calcoli!C42</f>
        <v>2.2366666666666668</v>
      </c>
      <c r="D5" s="5">
        <f>+Calcoli!D42</f>
        <v>2.44</v>
      </c>
      <c r="E5" s="5">
        <f>+Calcoli!E42</f>
        <v>2.9991666666666665</v>
      </c>
      <c r="F5" s="5">
        <f>+Calcoli!F42</f>
        <v>3.05</v>
      </c>
      <c r="G5" s="5">
        <f>+Calcoli!G42</f>
        <v>3.05</v>
      </c>
      <c r="H5" s="5">
        <f>+Calcoli!H42</f>
        <v>3.05</v>
      </c>
      <c r="I5" s="5">
        <f>+Calcoli!I42</f>
        <v>3.05</v>
      </c>
    </row>
    <row r="6" spans="1:9" x14ac:dyDescent="0.25">
      <c r="B6" s="4" t="str">
        <f>+IF(Calcoli!B4=0,"",Calcoli!B4)</f>
        <v>Prodotto 2</v>
      </c>
      <c r="C6" s="5">
        <f>+Calcoli!C43</f>
        <v>2.7958333333333334</v>
      </c>
      <c r="D6" s="5">
        <f>+Calcoli!D43</f>
        <v>3.05</v>
      </c>
      <c r="E6" s="5">
        <f>+Calcoli!E43</f>
        <v>3.6091666666666669</v>
      </c>
      <c r="F6" s="5">
        <f>+Calcoli!F43</f>
        <v>3.66</v>
      </c>
      <c r="G6" s="5">
        <f>+Calcoli!G43</f>
        <v>3.66</v>
      </c>
      <c r="H6" s="5">
        <f>+Calcoli!H43</f>
        <v>3.66</v>
      </c>
      <c r="I6" s="5">
        <f>+Calcoli!I43</f>
        <v>3.66</v>
      </c>
    </row>
    <row r="7" spans="1:9" x14ac:dyDescent="0.25">
      <c r="B7" s="4" t="str">
        <f>+IF(Calcoli!B5=0,"",Calcoli!B5)</f>
        <v>Prodotto 3</v>
      </c>
      <c r="C7" s="5">
        <f>+Calcoli!C44</f>
        <v>0</v>
      </c>
      <c r="D7" s="5">
        <f>+Calcoli!D44</f>
        <v>2.2366666666666668</v>
      </c>
      <c r="E7" s="5">
        <f>+Calcoli!E44</f>
        <v>2.9991666666666665</v>
      </c>
      <c r="F7" s="5">
        <f>+Calcoli!F44</f>
        <v>3.05</v>
      </c>
      <c r="G7" s="5">
        <f>+Calcoli!G44</f>
        <v>3.05</v>
      </c>
      <c r="H7" s="5">
        <f>+Calcoli!H44</f>
        <v>3.05</v>
      </c>
      <c r="I7" s="5">
        <f>+Calcoli!I44</f>
        <v>3.05</v>
      </c>
    </row>
    <row r="8" spans="1:9" x14ac:dyDescent="0.25">
      <c r="B8" s="4" t="str">
        <f>+IF(Calcoli!B6=0,"",Calcoli!B6)</f>
        <v>Prodotto 4</v>
      </c>
      <c r="C8" s="5">
        <f>+Calcoli!C45</f>
        <v>0</v>
      </c>
      <c r="D8" s="5">
        <f>+Calcoli!D45</f>
        <v>0</v>
      </c>
      <c r="E8" s="5">
        <f>+Calcoli!E45</f>
        <v>3.355</v>
      </c>
      <c r="F8" s="5">
        <f>+Calcoli!F45</f>
        <v>3.66</v>
      </c>
      <c r="G8" s="5">
        <f>+Calcoli!G45</f>
        <v>3.66</v>
      </c>
      <c r="H8" s="5">
        <f>+Calcoli!H45</f>
        <v>3.66</v>
      </c>
      <c r="I8" s="5">
        <f>+Calcoli!I45</f>
        <v>3.66</v>
      </c>
    </row>
    <row r="9" spans="1:9" x14ac:dyDescent="0.25">
      <c r="B9" s="4" t="str">
        <f>+IF(Calcoli!B7=0,"",Calcoli!B7)</f>
        <v>Prodotto 5</v>
      </c>
      <c r="C9" s="5">
        <f>+Calcoli!C46</f>
        <v>0</v>
      </c>
      <c r="D9" s="5">
        <f>+Calcoli!D46</f>
        <v>0</v>
      </c>
      <c r="E9" s="5">
        <f>+Calcoli!E46</f>
        <v>0</v>
      </c>
      <c r="F9" s="5">
        <f>+Calcoli!F46</f>
        <v>2.7958333333333334</v>
      </c>
      <c r="G9" s="5">
        <f>+Calcoli!G46</f>
        <v>3.05</v>
      </c>
      <c r="H9" s="5">
        <f>+Calcoli!H46</f>
        <v>3.05</v>
      </c>
      <c r="I9" s="5">
        <f>+Calcoli!I46</f>
        <v>3.05</v>
      </c>
    </row>
    <row r="10" spans="1:9" x14ac:dyDescent="0.25">
      <c r="B10" s="4" t="str">
        <f>+IF(Calcoli!B8=0,"",Calcoli!B8)</f>
        <v/>
      </c>
      <c r="C10" s="5">
        <f>+Calcoli!C47</f>
        <v>0</v>
      </c>
      <c r="D10" s="5">
        <f>+Calcoli!D47</f>
        <v>0</v>
      </c>
      <c r="E10" s="5">
        <f>+Calcoli!E47</f>
        <v>0</v>
      </c>
      <c r="F10" s="5">
        <f>+Calcoli!F47</f>
        <v>0</v>
      </c>
      <c r="G10" s="5">
        <f>+Calcoli!G47</f>
        <v>0</v>
      </c>
      <c r="H10" s="5">
        <f>+Calcoli!H47</f>
        <v>0</v>
      </c>
      <c r="I10" s="5">
        <f>+Calcoli!I47</f>
        <v>0</v>
      </c>
    </row>
    <row r="11" spans="1:9" x14ac:dyDescent="0.25">
      <c r="B11" s="4" t="str">
        <f>+IF(Calcoli!B9=0,"",Calcoli!B9)</f>
        <v/>
      </c>
      <c r="C11" s="5">
        <f>+Calcoli!C48</f>
        <v>0</v>
      </c>
      <c r="D11" s="5">
        <f>+Calcoli!D48</f>
        <v>0</v>
      </c>
      <c r="E11" s="5">
        <f>+Calcoli!E48</f>
        <v>0</v>
      </c>
      <c r="F11" s="5">
        <f>+Calcoli!F48</f>
        <v>0</v>
      </c>
      <c r="G11" s="5">
        <f>+Calcoli!G48</f>
        <v>0</v>
      </c>
      <c r="H11" s="5">
        <f>+Calcoli!H48</f>
        <v>0</v>
      </c>
      <c r="I11" s="5">
        <f>+Calcoli!I48</f>
        <v>0</v>
      </c>
    </row>
    <row r="12" spans="1:9" x14ac:dyDescent="0.25">
      <c r="B12" s="4" t="str">
        <f>+IF(Calcoli!B10=0,"",Calcoli!B10)</f>
        <v/>
      </c>
      <c r="C12" s="5">
        <f>+Calcoli!C49</f>
        <v>0</v>
      </c>
      <c r="D12" s="5">
        <f>+Calcoli!D49</f>
        <v>0</v>
      </c>
      <c r="E12" s="5">
        <f>+Calcoli!E49</f>
        <v>0</v>
      </c>
      <c r="F12" s="5">
        <f>+Calcoli!F49</f>
        <v>0</v>
      </c>
      <c r="G12" s="5">
        <f>+Calcoli!G49</f>
        <v>0</v>
      </c>
      <c r="H12" s="5">
        <f>+Calcoli!H49</f>
        <v>0</v>
      </c>
      <c r="I12" s="5">
        <f>+Calcoli!I49</f>
        <v>0</v>
      </c>
    </row>
    <row r="13" spans="1:9" x14ac:dyDescent="0.25">
      <c r="B13" s="4" t="str">
        <f>+IF(Calcoli!B11=0,"",Calcoli!B11)</f>
        <v/>
      </c>
      <c r="C13" s="5">
        <f>+Calcoli!C50</f>
        <v>0</v>
      </c>
      <c r="D13" s="5">
        <f>+Calcoli!D50</f>
        <v>0</v>
      </c>
      <c r="E13" s="5">
        <f>+Calcoli!E50</f>
        <v>0</v>
      </c>
      <c r="F13" s="5">
        <f>+Calcoli!F50</f>
        <v>0</v>
      </c>
      <c r="G13" s="5">
        <f>+Calcoli!G50</f>
        <v>0</v>
      </c>
      <c r="H13" s="5">
        <f>+Calcoli!H50</f>
        <v>0</v>
      </c>
      <c r="I13" s="5">
        <f>+Calcoli!I50</f>
        <v>0</v>
      </c>
    </row>
    <row r="14" spans="1:9" x14ac:dyDescent="0.25">
      <c r="B14" s="4" t="str">
        <f>+IF(Calcoli!B12=0,"",Calcoli!B12)</f>
        <v/>
      </c>
      <c r="C14" s="5">
        <f>+Calcoli!C51</f>
        <v>0</v>
      </c>
      <c r="D14" s="5">
        <f>+Calcoli!D51</f>
        <v>0</v>
      </c>
      <c r="E14" s="5">
        <f>+Calcoli!E51</f>
        <v>0</v>
      </c>
      <c r="F14" s="5">
        <f>+Calcoli!F51</f>
        <v>0</v>
      </c>
      <c r="G14" s="5">
        <f>+Calcoli!G51</f>
        <v>0</v>
      </c>
      <c r="H14" s="5">
        <f>+Calcoli!H51</f>
        <v>0</v>
      </c>
      <c r="I14" s="5">
        <f>+Calcoli!I51</f>
        <v>0</v>
      </c>
    </row>
    <row r="15" spans="1:9" x14ac:dyDescent="0.25">
      <c r="B15" s="1" t="s">
        <v>12</v>
      </c>
      <c r="C15" s="6">
        <f>SUM(C5:C14)</f>
        <v>5.0325000000000006</v>
      </c>
      <c r="D15" s="6">
        <f t="shared" ref="D15:I15" si="0">SUM(D5:D14)</f>
        <v>7.7266666666666666</v>
      </c>
      <c r="E15" s="6">
        <f t="shared" si="0"/>
        <v>12.9625</v>
      </c>
      <c r="F15" s="6">
        <f t="shared" si="0"/>
        <v>16.215833333333332</v>
      </c>
      <c r="G15" s="6">
        <f t="shared" si="0"/>
        <v>16.47</v>
      </c>
      <c r="H15" s="6">
        <f t="shared" si="0"/>
        <v>16.47</v>
      </c>
      <c r="I15" s="6">
        <f t="shared" si="0"/>
        <v>16.47</v>
      </c>
    </row>
    <row r="16" spans="1:9" x14ac:dyDescent="0.25">
      <c r="B16" t="s">
        <v>298</v>
      </c>
    </row>
  </sheetData>
  <hyperlinks>
    <hyperlink ref="A1" location="MENU!A1" display="TABELLE" xr:uid="{727124B6-7715-4E9E-8DE0-BFA214476891}"/>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6"/>
  <sheetViews>
    <sheetView showGridLines="0" workbookViewId="0"/>
  </sheetViews>
  <sheetFormatPr defaultRowHeight="15" x14ac:dyDescent="0.25"/>
  <cols>
    <col min="2" max="2" width="23.42578125" bestFit="1" customWidth="1"/>
  </cols>
  <sheetData>
    <row r="1" spans="1:9" x14ac:dyDescent="0.25">
      <c r="A1" s="170" t="s">
        <v>428</v>
      </c>
    </row>
    <row r="3" spans="1:9" x14ac:dyDescent="0.25">
      <c r="B3" s="1" t="s">
        <v>3</v>
      </c>
      <c r="C3" s="2"/>
      <c r="D3" s="2"/>
      <c r="E3" s="2"/>
      <c r="F3" s="2"/>
      <c r="G3" s="2"/>
      <c r="H3" s="2"/>
      <c r="I3" s="2"/>
    </row>
    <row r="4" spans="1:9" x14ac:dyDescent="0.25">
      <c r="B4" s="1" t="s">
        <v>327</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+Calcoli!C81</f>
        <v>0</v>
      </c>
      <c r="D5" s="5">
        <f>+Calcoli!D81</f>
        <v>0</v>
      </c>
      <c r="E5" s="5">
        <f>+Calcoli!E81</f>
        <v>0</v>
      </c>
      <c r="F5" s="5">
        <f>+Calcoli!F81</f>
        <v>0</v>
      </c>
      <c r="G5" s="5">
        <f>+Calcoli!G81</f>
        <v>0</v>
      </c>
      <c r="H5" s="5">
        <f>+Calcoli!H81</f>
        <v>0</v>
      </c>
      <c r="I5" s="5">
        <f>+Calcoli!I81</f>
        <v>0</v>
      </c>
    </row>
    <row r="6" spans="1:9" x14ac:dyDescent="0.25">
      <c r="B6" s="4" t="str">
        <f>+IF(Calcoli!B4=0,"",Calcoli!B4)</f>
        <v>Prodotto 2</v>
      </c>
      <c r="C6" s="5">
        <f>+Calcoli!C82</f>
        <v>0</v>
      </c>
      <c r="D6" s="5">
        <f>+Calcoli!D82</f>
        <v>0</v>
      </c>
      <c r="E6" s="5">
        <f>+Calcoli!E82</f>
        <v>0</v>
      </c>
      <c r="F6" s="5">
        <f>+Calcoli!F82</f>
        <v>0</v>
      </c>
      <c r="G6" s="5">
        <f>+Calcoli!G82</f>
        <v>0</v>
      </c>
      <c r="H6" s="5">
        <f>+Calcoli!H82</f>
        <v>0</v>
      </c>
      <c r="I6" s="5">
        <f>+Calcoli!I82</f>
        <v>0</v>
      </c>
    </row>
    <row r="7" spans="1:9" x14ac:dyDescent="0.25">
      <c r="B7" s="4" t="str">
        <f>+IF(Calcoli!B5=0,"",Calcoli!B5)</f>
        <v>Prodotto 3</v>
      </c>
      <c r="C7" s="5">
        <f>+Calcoli!C83</f>
        <v>0</v>
      </c>
      <c r="D7" s="5">
        <f>+Calcoli!D83</f>
        <v>0</v>
      </c>
      <c r="E7" s="5">
        <f>+Calcoli!E83</f>
        <v>0</v>
      </c>
      <c r="F7" s="5">
        <f>+Calcoli!F83</f>
        <v>0</v>
      </c>
      <c r="G7" s="5">
        <f>+Calcoli!G83</f>
        <v>0</v>
      </c>
      <c r="H7" s="5">
        <f>+Calcoli!H83</f>
        <v>0</v>
      </c>
      <c r="I7" s="5">
        <f>+Calcoli!I83</f>
        <v>0</v>
      </c>
    </row>
    <row r="8" spans="1:9" x14ac:dyDescent="0.25">
      <c r="B8" s="4" t="str">
        <f>+IF(Calcoli!B6=0,"",Calcoli!B6)</f>
        <v>Prodotto 4</v>
      </c>
      <c r="C8" s="5">
        <f>+Calcoli!C84</f>
        <v>0</v>
      </c>
      <c r="D8" s="5">
        <f>+Calcoli!D84</f>
        <v>0</v>
      </c>
      <c r="E8" s="5">
        <f>+Calcoli!E84</f>
        <v>0</v>
      </c>
      <c r="F8" s="5">
        <f>+Calcoli!F84</f>
        <v>0</v>
      </c>
      <c r="G8" s="5">
        <f>+Calcoli!G84</f>
        <v>0</v>
      </c>
      <c r="H8" s="5">
        <f>+Calcoli!H84</f>
        <v>0</v>
      </c>
      <c r="I8" s="5">
        <f>+Calcoli!I84</f>
        <v>0</v>
      </c>
    </row>
    <row r="9" spans="1:9" x14ac:dyDescent="0.25">
      <c r="B9" s="4" t="str">
        <f>+IF(Calcoli!B7=0,"",Calcoli!B7)</f>
        <v>Prodotto 5</v>
      </c>
      <c r="C9" s="5">
        <f>+Calcoli!C85</f>
        <v>0</v>
      </c>
      <c r="D9" s="5">
        <f>+Calcoli!D85</f>
        <v>0</v>
      </c>
      <c r="E9" s="5">
        <f>+Calcoli!E85</f>
        <v>0</v>
      </c>
      <c r="F9" s="5">
        <f>+Calcoli!F85</f>
        <v>0</v>
      </c>
      <c r="G9" s="5">
        <f>+Calcoli!G85</f>
        <v>0</v>
      </c>
      <c r="H9" s="5">
        <f>+Calcoli!H85</f>
        <v>0</v>
      </c>
      <c r="I9" s="5">
        <f>+Calcoli!I85</f>
        <v>0</v>
      </c>
    </row>
    <row r="10" spans="1:9" x14ac:dyDescent="0.25">
      <c r="B10" s="4" t="str">
        <f>+IF(Calcoli!B8=0,"",Calcoli!B8)</f>
        <v/>
      </c>
      <c r="C10" s="5">
        <f>+Calcoli!C86</f>
        <v>0</v>
      </c>
      <c r="D10" s="5">
        <f>+Calcoli!D86</f>
        <v>0</v>
      </c>
      <c r="E10" s="5">
        <f>+Calcoli!E86</f>
        <v>0</v>
      </c>
      <c r="F10" s="5">
        <f>+Calcoli!F86</f>
        <v>0</v>
      </c>
      <c r="G10" s="5">
        <f>+Calcoli!G86</f>
        <v>0</v>
      </c>
      <c r="H10" s="5">
        <f>+Calcoli!H86</f>
        <v>0</v>
      </c>
      <c r="I10" s="5">
        <f>+Calcoli!I86</f>
        <v>0</v>
      </c>
    </row>
    <row r="11" spans="1:9" x14ac:dyDescent="0.25">
      <c r="B11" s="4" t="str">
        <f>+IF(Calcoli!B9=0,"",Calcoli!B9)</f>
        <v/>
      </c>
      <c r="C11" s="5">
        <f>+Calcoli!C87</f>
        <v>0</v>
      </c>
      <c r="D11" s="5">
        <f>+Calcoli!D87</f>
        <v>0</v>
      </c>
      <c r="E11" s="5">
        <f>+Calcoli!E87</f>
        <v>0</v>
      </c>
      <c r="F11" s="5">
        <f>+Calcoli!F87</f>
        <v>0</v>
      </c>
      <c r="G11" s="5">
        <f>+Calcoli!G87</f>
        <v>0</v>
      </c>
      <c r="H11" s="5">
        <f>+Calcoli!H87</f>
        <v>0</v>
      </c>
      <c r="I11" s="5">
        <f>+Calcoli!I87</f>
        <v>0</v>
      </c>
    </row>
    <row r="12" spans="1:9" x14ac:dyDescent="0.25">
      <c r="B12" s="4" t="str">
        <f>+IF(Calcoli!B10=0,"",Calcoli!B10)</f>
        <v/>
      </c>
      <c r="C12" s="5">
        <f>+Calcoli!C88</f>
        <v>0</v>
      </c>
      <c r="D12" s="5">
        <f>+Calcoli!D88</f>
        <v>0</v>
      </c>
      <c r="E12" s="5">
        <f>+Calcoli!E88</f>
        <v>0</v>
      </c>
      <c r="F12" s="5">
        <f>+Calcoli!F88</f>
        <v>0</v>
      </c>
      <c r="G12" s="5">
        <f>+Calcoli!G88</f>
        <v>0</v>
      </c>
      <c r="H12" s="5">
        <f>+Calcoli!H88</f>
        <v>0</v>
      </c>
      <c r="I12" s="5">
        <f>+Calcoli!I88</f>
        <v>0</v>
      </c>
    </row>
    <row r="13" spans="1:9" x14ac:dyDescent="0.25">
      <c r="B13" s="4" t="str">
        <f>+IF(Calcoli!B11=0,"",Calcoli!B11)</f>
        <v/>
      </c>
      <c r="C13" s="5">
        <f>+Calcoli!C89</f>
        <v>0</v>
      </c>
      <c r="D13" s="5">
        <f>+Calcoli!D89</f>
        <v>0</v>
      </c>
      <c r="E13" s="5">
        <f>+Calcoli!E89</f>
        <v>0</v>
      </c>
      <c r="F13" s="5">
        <f>+Calcoli!F89</f>
        <v>0</v>
      </c>
      <c r="G13" s="5">
        <f>+Calcoli!G89</f>
        <v>0</v>
      </c>
      <c r="H13" s="5">
        <f>+Calcoli!H89</f>
        <v>0</v>
      </c>
      <c r="I13" s="5">
        <f>+Calcoli!I89</f>
        <v>0</v>
      </c>
    </row>
    <row r="14" spans="1:9" x14ac:dyDescent="0.25">
      <c r="B14" s="4" t="str">
        <f>+IF(Calcoli!B12=0,"",Calcoli!B12)</f>
        <v/>
      </c>
      <c r="C14" s="5">
        <f>+Calcoli!C90</f>
        <v>0</v>
      </c>
      <c r="D14" s="5">
        <f>+Calcoli!D90</f>
        <v>0</v>
      </c>
      <c r="E14" s="5">
        <f>+Calcoli!E90</f>
        <v>0</v>
      </c>
      <c r="F14" s="5">
        <f>+Calcoli!F90</f>
        <v>0</v>
      </c>
      <c r="G14" s="5">
        <f>+Calcoli!G90</f>
        <v>0</v>
      </c>
      <c r="H14" s="5">
        <f>+Calcoli!H90</f>
        <v>0</v>
      </c>
      <c r="I14" s="5">
        <f>+Calcoli!I90</f>
        <v>0</v>
      </c>
    </row>
    <row r="15" spans="1:9" x14ac:dyDescent="0.25">
      <c r="B15" s="1" t="s">
        <v>2</v>
      </c>
      <c r="C15" s="6">
        <f>SUM(C5:C14)</f>
        <v>0</v>
      </c>
      <c r="D15" s="6">
        <f t="shared" ref="D15:I15" si="1">SUM(D5:D14)</f>
        <v>0</v>
      </c>
      <c r="E15" s="6">
        <f t="shared" si="1"/>
        <v>0</v>
      </c>
      <c r="F15" s="6">
        <f t="shared" si="1"/>
        <v>0</v>
      </c>
      <c r="G15" s="6">
        <f t="shared" si="1"/>
        <v>0</v>
      </c>
      <c r="H15" s="6">
        <f t="shared" si="1"/>
        <v>0</v>
      </c>
      <c r="I15" s="6">
        <f t="shared" si="1"/>
        <v>0</v>
      </c>
    </row>
    <row r="16" spans="1:9" x14ac:dyDescent="0.25">
      <c r="B16" t="s">
        <v>298</v>
      </c>
    </row>
  </sheetData>
  <hyperlinks>
    <hyperlink ref="A1" location="MENU!A1" display="TABELLE" xr:uid="{8731BEF4-4E02-4188-B34C-3562E77AAE0B}"/>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
  <sheetViews>
    <sheetView showGridLines="0" workbookViewId="0"/>
  </sheetViews>
  <sheetFormatPr defaultRowHeight="15" x14ac:dyDescent="0.25"/>
  <cols>
    <col min="2" max="2" width="17.42578125" customWidth="1"/>
  </cols>
  <sheetData>
    <row r="1" spans="1:9" x14ac:dyDescent="0.25">
      <c r="A1" s="170" t="s">
        <v>428</v>
      </c>
    </row>
    <row r="3" spans="1:9" x14ac:dyDescent="0.25">
      <c r="B3" s="1" t="s">
        <v>6</v>
      </c>
      <c r="C3" s="2"/>
      <c r="D3" s="2"/>
      <c r="E3" s="2"/>
      <c r="F3" s="2"/>
      <c r="G3" s="2"/>
      <c r="H3" s="2"/>
      <c r="I3" s="2"/>
    </row>
    <row r="4" spans="1:9" x14ac:dyDescent="0.25">
      <c r="B4" s="1" t="s">
        <v>13</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+Calcoli!C55</f>
        <v>0.2</v>
      </c>
      <c r="D5" s="5">
        <f>+Calcoli!D55</f>
        <v>0.2</v>
      </c>
      <c r="E5" s="5">
        <f>+Calcoli!E55</f>
        <v>0.25</v>
      </c>
      <c r="F5" s="5">
        <f>+Calcoli!F55</f>
        <v>0.25</v>
      </c>
      <c r="G5" s="5">
        <f>+Calcoli!G55</f>
        <v>0.25</v>
      </c>
      <c r="H5" s="5">
        <f>+Calcoli!H55</f>
        <v>0.25</v>
      </c>
      <c r="I5" s="5">
        <f>+Calcoli!I55</f>
        <v>0.25</v>
      </c>
    </row>
    <row r="6" spans="1:9" x14ac:dyDescent="0.25">
      <c r="B6" s="4" t="str">
        <f>+IF(Calcoli!B4=0,"",Calcoli!B4)</f>
        <v>Prodotto 2</v>
      </c>
      <c r="C6" s="5">
        <f>+Calcoli!C56</f>
        <v>0.3</v>
      </c>
      <c r="D6" s="5">
        <f>+Calcoli!D56</f>
        <v>0.3</v>
      </c>
      <c r="E6" s="5">
        <f>+Calcoli!E56</f>
        <v>0.36</v>
      </c>
      <c r="F6" s="5">
        <f>+Calcoli!F56</f>
        <v>0.36</v>
      </c>
      <c r="G6" s="5">
        <f>+Calcoli!G56</f>
        <v>0.36</v>
      </c>
      <c r="H6" s="5">
        <f>+Calcoli!H56</f>
        <v>0.36</v>
      </c>
      <c r="I6" s="5">
        <f>+Calcoli!I56</f>
        <v>0.36</v>
      </c>
    </row>
    <row r="7" spans="1:9" x14ac:dyDescent="0.25">
      <c r="B7" s="4" t="str">
        <f>+IF(Calcoli!B5=0,"",Calcoli!B5)</f>
        <v>Prodotto 3</v>
      </c>
      <c r="C7" s="5">
        <f>+Calcoli!C57</f>
        <v>0</v>
      </c>
      <c r="D7" s="5">
        <f>+Calcoli!D57</f>
        <v>0.24</v>
      </c>
      <c r="E7" s="5">
        <f>+Calcoli!E57</f>
        <v>0.3</v>
      </c>
      <c r="F7" s="5">
        <f>+Calcoli!F57</f>
        <v>0.3</v>
      </c>
      <c r="G7" s="5">
        <f>+Calcoli!G57</f>
        <v>0.3</v>
      </c>
      <c r="H7" s="5">
        <f>+Calcoli!H57</f>
        <v>0.3</v>
      </c>
      <c r="I7" s="5">
        <f>+Calcoli!I57</f>
        <v>0.3</v>
      </c>
    </row>
    <row r="8" spans="1:9" x14ac:dyDescent="0.25">
      <c r="B8" s="4" t="str">
        <f>+IF(Calcoli!B6=0,"",Calcoli!B6)</f>
        <v>Prodotto 4</v>
      </c>
      <c r="C8" s="5">
        <f>+Calcoli!C58</f>
        <v>0</v>
      </c>
      <c r="D8" s="5">
        <f>+Calcoli!D58</f>
        <v>0</v>
      </c>
      <c r="E8" s="5">
        <f>+Calcoli!E58</f>
        <v>0.30000000000000004</v>
      </c>
      <c r="F8" s="5">
        <f>+Calcoli!F58</f>
        <v>0.30000000000000004</v>
      </c>
      <c r="G8" s="5">
        <f>+Calcoli!G58</f>
        <v>0.30000000000000004</v>
      </c>
      <c r="H8" s="5">
        <f>+Calcoli!H58</f>
        <v>0.30000000000000004</v>
      </c>
      <c r="I8" s="5">
        <f>+Calcoli!I58</f>
        <v>0.30000000000000004</v>
      </c>
    </row>
    <row r="9" spans="1:9" x14ac:dyDescent="0.25">
      <c r="B9" s="4" t="str">
        <f>+IF(Calcoli!B7=0,"",Calcoli!B7)</f>
        <v>Prodotto 5</v>
      </c>
      <c r="C9" s="5">
        <f>+Calcoli!C59</f>
        <v>0</v>
      </c>
      <c r="D9" s="5">
        <f>+Calcoli!D59</f>
        <v>0</v>
      </c>
      <c r="E9" s="5">
        <f>+Calcoli!E59</f>
        <v>0</v>
      </c>
      <c r="F9" s="5">
        <f>+Calcoli!F59</f>
        <v>0.25</v>
      </c>
      <c r="G9" s="5">
        <f>+Calcoli!G59</f>
        <v>0.25</v>
      </c>
      <c r="H9" s="5">
        <f>+Calcoli!H59</f>
        <v>0.25</v>
      </c>
      <c r="I9" s="5">
        <f>+Calcoli!I59</f>
        <v>0.25</v>
      </c>
    </row>
    <row r="10" spans="1:9" x14ac:dyDescent="0.25">
      <c r="B10" s="4" t="str">
        <f>+IF(Calcoli!B8=0,"",Calcoli!B8)</f>
        <v/>
      </c>
      <c r="C10" s="5">
        <f>+Calcoli!C60</f>
        <v>0</v>
      </c>
      <c r="D10" s="5">
        <f>+Calcoli!D60</f>
        <v>0</v>
      </c>
      <c r="E10" s="5">
        <f>+Calcoli!E60</f>
        <v>0</v>
      </c>
      <c r="F10" s="5">
        <f>+Calcoli!F60</f>
        <v>0</v>
      </c>
      <c r="G10" s="5">
        <f>+Calcoli!G60</f>
        <v>0</v>
      </c>
      <c r="H10" s="5">
        <f>+Calcoli!H60</f>
        <v>0</v>
      </c>
      <c r="I10" s="5">
        <f>+Calcoli!I60</f>
        <v>0</v>
      </c>
    </row>
    <row r="11" spans="1:9" x14ac:dyDescent="0.25">
      <c r="B11" s="4" t="str">
        <f>+IF(Calcoli!B9=0,"",Calcoli!B9)</f>
        <v/>
      </c>
      <c r="C11" s="5">
        <f>+Calcoli!C61</f>
        <v>0</v>
      </c>
      <c r="D11" s="5">
        <f>+Calcoli!D61</f>
        <v>0</v>
      </c>
      <c r="E11" s="5">
        <f>+Calcoli!E61</f>
        <v>0</v>
      </c>
      <c r="F11" s="5">
        <f>+Calcoli!F61</f>
        <v>0</v>
      </c>
      <c r="G11" s="5">
        <f>+Calcoli!G61</f>
        <v>0</v>
      </c>
      <c r="H11" s="5">
        <f>+Calcoli!H61</f>
        <v>0</v>
      </c>
      <c r="I11" s="5">
        <f>+Calcoli!I61</f>
        <v>0</v>
      </c>
    </row>
    <row r="12" spans="1:9" x14ac:dyDescent="0.25">
      <c r="B12" s="4" t="str">
        <f>+IF(Calcoli!B10=0,"",Calcoli!B10)</f>
        <v/>
      </c>
      <c r="C12" s="5">
        <f>+Calcoli!C62</f>
        <v>0</v>
      </c>
      <c r="D12" s="5">
        <f>+Calcoli!D62</f>
        <v>0</v>
      </c>
      <c r="E12" s="5">
        <f>+Calcoli!E62</f>
        <v>0</v>
      </c>
      <c r="F12" s="5">
        <f>+Calcoli!F62</f>
        <v>0</v>
      </c>
      <c r="G12" s="5">
        <f>+Calcoli!G62</f>
        <v>0</v>
      </c>
      <c r="H12" s="5">
        <f>+Calcoli!H62</f>
        <v>0</v>
      </c>
      <c r="I12" s="5">
        <f>+Calcoli!I62</f>
        <v>0</v>
      </c>
    </row>
    <row r="13" spans="1:9" x14ac:dyDescent="0.25">
      <c r="B13" s="4" t="str">
        <f>+IF(Calcoli!B11=0,"",Calcoli!B11)</f>
        <v/>
      </c>
      <c r="C13" s="5">
        <f>+Calcoli!C63</f>
        <v>0</v>
      </c>
      <c r="D13" s="5">
        <f>+Calcoli!D63</f>
        <v>0</v>
      </c>
      <c r="E13" s="5">
        <f>+Calcoli!E63</f>
        <v>0</v>
      </c>
      <c r="F13" s="5">
        <f>+Calcoli!F63</f>
        <v>0</v>
      </c>
      <c r="G13" s="5">
        <f>+Calcoli!G63</f>
        <v>0</v>
      </c>
      <c r="H13" s="5">
        <f>+Calcoli!H63</f>
        <v>0</v>
      </c>
      <c r="I13" s="5">
        <f>+Calcoli!I63</f>
        <v>0</v>
      </c>
    </row>
    <row r="14" spans="1:9" x14ac:dyDescent="0.25">
      <c r="B14" s="4" t="str">
        <f>+IF(Calcoli!B12=0,"",Calcoli!B12)</f>
        <v/>
      </c>
      <c r="C14" s="5">
        <f>+Calcoli!C64</f>
        <v>0</v>
      </c>
      <c r="D14" s="5">
        <f>+Calcoli!D64</f>
        <v>0</v>
      </c>
      <c r="E14" s="5">
        <f>+Calcoli!E64</f>
        <v>0</v>
      </c>
      <c r="F14" s="5">
        <f>+Calcoli!F64</f>
        <v>0</v>
      </c>
      <c r="G14" s="5">
        <f>+Calcoli!G64</f>
        <v>0</v>
      </c>
      <c r="H14" s="5">
        <f>+Calcoli!H64</f>
        <v>0</v>
      </c>
      <c r="I14" s="5">
        <f>+Calcoli!I64</f>
        <v>0</v>
      </c>
    </row>
    <row r="15" spans="1:9" x14ac:dyDescent="0.25">
      <c r="B15" s="1" t="s">
        <v>2</v>
      </c>
      <c r="C15" s="6">
        <f>SUM(C5:C14)</f>
        <v>0.5</v>
      </c>
      <c r="D15" s="6">
        <f t="shared" ref="D15:I15" si="1">SUM(D5:D14)</f>
        <v>0.74</v>
      </c>
      <c r="E15" s="6">
        <f t="shared" si="1"/>
        <v>1.21</v>
      </c>
      <c r="F15" s="6">
        <f t="shared" si="1"/>
        <v>1.46</v>
      </c>
      <c r="G15" s="6">
        <f t="shared" si="1"/>
        <v>1.46</v>
      </c>
      <c r="H15" s="6">
        <f t="shared" si="1"/>
        <v>1.46</v>
      </c>
      <c r="I15" s="6">
        <f t="shared" si="1"/>
        <v>1.46</v>
      </c>
    </row>
    <row r="16" spans="1:9" x14ac:dyDescent="0.25">
      <c r="B16" t="s">
        <v>298</v>
      </c>
    </row>
  </sheetData>
  <hyperlinks>
    <hyperlink ref="A1" location="MENU!A1" display="TABELLE" xr:uid="{46ED6F06-7A7B-428E-AF3F-C44441486AAF}"/>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6"/>
  <sheetViews>
    <sheetView showGridLines="0" workbookViewId="0"/>
  </sheetViews>
  <sheetFormatPr defaultRowHeight="15" x14ac:dyDescent="0.25"/>
  <cols>
    <col min="2" max="2" width="18.42578125" bestFit="1" customWidth="1"/>
  </cols>
  <sheetData>
    <row r="1" spans="1:9" x14ac:dyDescent="0.25">
      <c r="A1" s="170" t="s">
        <v>428</v>
      </c>
    </row>
    <row r="3" spans="1:9" x14ac:dyDescent="0.25">
      <c r="B3" s="1" t="s">
        <v>15</v>
      </c>
      <c r="C3" s="2"/>
      <c r="D3" s="2"/>
      <c r="E3" s="2"/>
      <c r="F3" s="2"/>
      <c r="G3" s="2"/>
      <c r="H3" s="2"/>
      <c r="I3" s="2"/>
    </row>
    <row r="4" spans="1:9" x14ac:dyDescent="0.25">
      <c r="B4" s="1" t="s">
        <v>14</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+Calcoli!C94</f>
        <v>0.2</v>
      </c>
      <c r="D5" s="5">
        <f>+Calcoli!D94</f>
        <v>0.2</v>
      </c>
      <c r="E5" s="5">
        <f>+Calcoli!E94</f>
        <v>0.25</v>
      </c>
      <c r="F5" s="5">
        <f>+Calcoli!F94</f>
        <v>0.25</v>
      </c>
      <c r="G5" s="5">
        <f>+Calcoli!G94</f>
        <v>0.25</v>
      </c>
      <c r="H5" s="5">
        <f>+Calcoli!H94</f>
        <v>0.25</v>
      </c>
      <c r="I5" s="5">
        <f>+Calcoli!I94</f>
        <v>0.25</v>
      </c>
    </row>
    <row r="6" spans="1:9" x14ac:dyDescent="0.25">
      <c r="B6" s="4" t="str">
        <f>+IF(Calcoli!B4=0,"",Calcoli!B4)</f>
        <v>Prodotto 2</v>
      </c>
      <c r="C6" s="5">
        <f>+Calcoli!C95</f>
        <v>0.3</v>
      </c>
      <c r="D6" s="5">
        <f>+Calcoli!D95</f>
        <v>0.3</v>
      </c>
      <c r="E6" s="5">
        <f>+Calcoli!E95</f>
        <v>0.36</v>
      </c>
      <c r="F6" s="5">
        <f>+Calcoli!F95</f>
        <v>0.36</v>
      </c>
      <c r="G6" s="5">
        <f>+Calcoli!G95</f>
        <v>0.36</v>
      </c>
      <c r="H6" s="5">
        <f>+Calcoli!H95</f>
        <v>0.36</v>
      </c>
      <c r="I6" s="5">
        <f>+Calcoli!I95</f>
        <v>0.36</v>
      </c>
    </row>
    <row r="7" spans="1:9" x14ac:dyDescent="0.25">
      <c r="B7" s="4" t="str">
        <f>+IF(Calcoli!B5=0,"",Calcoli!B5)</f>
        <v>Prodotto 3</v>
      </c>
      <c r="C7" s="5">
        <f>+Calcoli!C96</f>
        <v>0</v>
      </c>
      <c r="D7" s="5">
        <f>+Calcoli!D96</f>
        <v>0.24</v>
      </c>
      <c r="E7" s="5">
        <f>+Calcoli!E96</f>
        <v>0.3</v>
      </c>
      <c r="F7" s="5">
        <f>+Calcoli!F96</f>
        <v>0.3</v>
      </c>
      <c r="G7" s="5">
        <f>+Calcoli!G96</f>
        <v>0.3</v>
      </c>
      <c r="H7" s="5">
        <f>+Calcoli!H96</f>
        <v>0.3</v>
      </c>
      <c r="I7" s="5">
        <f>+Calcoli!I96</f>
        <v>0.3</v>
      </c>
    </row>
    <row r="8" spans="1:9" x14ac:dyDescent="0.25">
      <c r="B8" s="4" t="str">
        <f>+IF(Calcoli!B6=0,"",Calcoli!B6)</f>
        <v>Prodotto 4</v>
      </c>
      <c r="C8" s="5">
        <f>+Calcoli!C97</f>
        <v>0</v>
      </c>
      <c r="D8" s="5">
        <f>+Calcoli!D97</f>
        <v>0</v>
      </c>
      <c r="E8" s="5">
        <f>+Calcoli!E97</f>
        <v>0.30000000000000004</v>
      </c>
      <c r="F8" s="5">
        <f>+Calcoli!F97</f>
        <v>0.30000000000000004</v>
      </c>
      <c r="G8" s="5">
        <f>+Calcoli!G97</f>
        <v>0.30000000000000004</v>
      </c>
      <c r="H8" s="5">
        <f>+Calcoli!H97</f>
        <v>0.30000000000000004</v>
      </c>
      <c r="I8" s="5">
        <f>+Calcoli!I97</f>
        <v>0.30000000000000004</v>
      </c>
    </row>
    <row r="9" spans="1:9" x14ac:dyDescent="0.25">
      <c r="B9" s="4" t="str">
        <f>+IF(Calcoli!B7=0,"",Calcoli!B7)</f>
        <v>Prodotto 5</v>
      </c>
      <c r="C9" s="5">
        <f>+Calcoli!C98</f>
        <v>0</v>
      </c>
      <c r="D9" s="5">
        <f>+Calcoli!D98</f>
        <v>0</v>
      </c>
      <c r="E9" s="5">
        <f>+Calcoli!E98</f>
        <v>0</v>
      </c>
      <c r="F9" s="5">
        <f>+Calcoli!F98</f>
        <v>0.25</v>
      </c>
      <c r="G9" s="5">
        <f>+Calcoli!G98</f>
        <v>0.25</v>
      </c>
      <c r="H9" s="5">
        <f>+Calcoli!H98</f>
        <v>0.25</v>
      </c>
      <c r="I9" s="5">
        <f>+Calcoli!I98</f>
        <v>0.25</v>
      </c>
    </row>
    <row r="10" spans="1:9" x14ac:dyDescent="0.25">
      <c r="B10" s="4" t="str">
        <f>+IF(Calcoli!B8=0,"",Calcoli!B8)</f>
        <v/>
      </c>
      <c r="C10" s="5">
        <f>+Calcoli!C99</f>
        <v>0</v>
      </c>
      <c r="D10" s="5">
        <f>+Calcoli!D99</f>
        <v>0</v>
      </c>
      <c r="E10" s="5">
        <f>+Calcoli!E99</f>
        <v>0</v>
      </c>
      <c r="F10" s="5">
        <f>+Calcoli!F99</f>
        <v>0</v>
      </c>
      <c r="G10" s="5">
        <f>+Calcoli!G99</f>
        <v>0</v>
      </c>
      <c r="H10" s="5">
        <f>+Calcoli!H99</f>
        <v>0</v>
      </c>
      <c r="I10" s="5">
        <f>+Calcoli!I99</f>
        <v>0</v>
      </c>
    </row>
    <row r="11" spans="1:9" x14ac:dyDescent="0.25">
      <c r="B11" s="4" t="str">
        <f>+IF(Calcoli!B9=0,"",Calcoli!B9)</f>
        <v/>
      </c>
      <c r="C11" s="5">
        <f>+Calcoli!C100</f>
        <v>0</v>
      </c>
      <c r="D11" s="5">
        <f>+Calcoli!D100</f>
        <v>0</v>
      </c>
      <c r="E11" s="5">
        <f>+Calcoli!E100</f>
        <v>0</v>
      </c>
      <c r="F11" s="5">
        <f>+Calcoli!F100</f>
        <v>0</v>
      </c>
      <c r="G11" s="5">
        <f>+Calcoli!G100</f>
        <v>0</v>
      </c>
      <c r="H11" s="5">
        <f>+Calcoli!H100</f>
        <v>0</v>
      </c>
      <c r="I11" s="5">
        <f>+Calcoli!I100</f>
        <v>0</v>
      </c>
    </row>
    <row r="12" spans="1:9" x14ac:dyDescent="0.25">
      <c r="B12" s="4" t="str">
        <f>+IF(Calcoli!B10=0,"",Calcoli!B10)</f>
        <v/>
      </c>
      <c r="C12" s="5">
        <f>+Calcoli!C101</f>
        <v>0</v>
      </c>
      <c r="D12" s="5">
        <f>+Calcoli!D101</f>
        <v>0</v>
      </c>
      <c r="E12" s="5">
        <f>+Calcoli!E101</f>
        <v>0</v>
      </c>
      <c r="F12" s="5">
        <f>+Calcoli!F101</f>
        <v>0</v>
      </c>
      <c r="G12" s="5">
        <f>+Calcoli!G101</f>
        <v>0</v>
      </c>
      <c r="H12" s="5">
        <f>+Calcoli!H101</f>
        <v>0</v>
      </c>
      <c r="I12" s="5">
        <f>+Calcoli!I101</f>
        <v>0</v>
      </c>
    </row>
    <row r="13" spans="1:9" x14ac:dyDescent="0.25">
      <c r="B13" s="4" t="str">
        <f>+IF(Calcoli!B11=0,"",Calcoli!B11)</f>
        <v/>
      </c>
      <c r="C13" s="5">
        <f>+Calcoli!C102</f>
        <v>0</v>
      </c>
      <c r="D13" s="5">
        <f>+Calcoli!D102</f>
        <v>0</v>
      </c>
      <c r="E13" s="5">
        <f>+Calcoli!E102</f>
        <v>0</v>
      </c>
      <c r="F13" s="5">
        <f>+Calcoli!F102</f>
        <v>0</v>
      </c>
      <c r="G13" s="5">
        <f>+Calcoli!G102</f>
        <v>0</v>
      </c>
      <c r="H13" s="5">
        <f>+Calcoli!H102</f>
        <v>0</v>
      </c>
      <c r="I13" s="5">
        <f>+Calcoli!I102</f>
        <v>0</v>
      </c>
    </row>
    <row r="14" spans="1:9" x14ac:dyDescent="0.25">
      <c r="B14" s="4" t="str">
        <f>+IF(Calcoli!B12=0,"",Calcoli!B12)</f>
        <v/>
      </c>
      <c r="C14" s="5">
        <f>+Calcoli!C103</f>
        <v>0</v>
      </c>
      <c r="D14" s="5">
        <f>+Calcoli!D103</f>
        <v>0</v>
      </c>
      <c r="E14" s="5">
        <f>+Calcoli!E103</f>
        <v>0</v>
      </c>
      <c r="F14" s="5">
        <f>+Calcoli!F103</f>
        <v>0</v>
      </c>
      <c r="G14" s="5">
        <f>+Calcoli!G103</f>
        <v>0</v>
      </c>
      <c r="H14" s="5">
        <f>+Calcoli!H103</f>
        <v>0</v>
      </c>
      <c r="I14" s="5">
        <f>+Calcoli!I103</f>
        <v>0</v>
      </c>
    </row>
    <row r="15" spans="1:9" x14ac:dyDescent="0.25">
      <c r="B15" s="1" t="s">
        <v>2</v>
      </c>
      <c r="C15" s="6">
        <f>SUM(C5:C14)</f>
        <v>0.5</v>
      </c>
      <c r="D15" s="6">
        <f t="shared" ref="D15:I15" si="1">SUM(D5:D14)</f>
        <v>0.74</v>
      </c>
      <c r="E15" s="6">
        <f t="shared" si="1"/>
        <v>1.21</v>
      </c>
      <c r="F15" s="6">
        <f t="shared" si="1"/>
        <v>1.46</v>
      </c>
      <c r="G15" s="6">
        <f t="shared" si="1"/>
        <v>1.46</v>
      </c>
      <c r="H15" s="6">
        <f t="shared" si="1"/>
        <v>1.46</v>
      </c>
      <c r="I15" s="6">
        <f t="shared" si="1"/>
        <v>1.46</v>
      </c>
    </row>
    <row r="16" spans="1:9" x14ac:dyDescent="0.25">
      <c r="B16" t="s">
        <v>298</v>
      </c>
    </row>
  </sheetData>
  <hyperlinks>
    <hyperlink ref="A1" location="MENU!A1" display="TABELLE" xr:uid="{F1B7076F-042E-47F2-9BC9-AE39D4B4622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05C02-C75B-4A9A-A84A-24480823A926}">
  <dimension ref="A1:L43"/>
  <sheetViews>
    <sheetView showGridLines="0" workbookViewId="0"/>
  </sheetViews>
  <sheetFormatPr defaultRowHeight="15" x14ac:dyDescent="0.25"/>
  <cols>
    <col min="3" max="3" width="25.85546875" bestFit="1" customWidth="1"/>
    <col min="4" max="4" width="10.42578125" bestFit="1" customWidth="1"/>
    <col min="5" max="5" width="26" bestFit="1" customWidth="1"/>
    <col min="6" max="7" width="9.140625" bestFit="1" customWidth="1"/>
  </cols>
  <sheetData>
    <row r="1" spans="1:12" x14ac:dyDescent="0.25">
      <c r="A1" s="170" t="s">
        <v>428</v>
      </c>
    </row>
    <row r="4" spans="1:12" x14ac:dyDescent="0.25">
      <c r="C4" s="24" t="s">
        <v>309</v>
      </c>
      <c r="D4" s="1">
        <f>+Parametri!D5-1</f>
        <v>2019</v>
      </c>
      <c r="F4" s="1">
        <f>+Input!D6</f>
        <v>2020</v>
      </c>
      <c r="G4" s="1">
        <f>+Input!E6</f>
        <v>2021</v>
      </c>
      <c r="H4" s="1">
        <f>+Input!F6</f>
        <v>2022</v>
      </c>
      <c r="I4" s="1">
        <f>+Input!G6</f>
        <v>2023</v>
      </c>
      <c r="J4" s="1">
        <f>+Input!H6</f>
        <v>2024</v>
      </c>
      <c r="K4" s="1">
        <f>+Input!I6</f>
        <v>2025</v>
      </c>
      <c r="L4" s="1">
        <f>+Input!J6</f>
        <v>2026</v>
      </c>
    </row>
    <row r="5" spans="1:12" x14ac:dyDescent="0.25">
      <c r="C5" s="24" t="s">
        <v>121</v>
      </c>
      <c r="D5" s="178">
        <v>40375</v>
      </c>
    </row>
    <row r="6" spans="1:12" x14ac:dyDescent="0.25">
      <c r="C6" s="8"/>
      <c r="D6" s="23"/>
    </row>
    <row r="7" spans="1:12" x14ac:dyDescent="0.25">
      <c r="C7" s="27" t="s">
        <v>122</v>
      </c>
      <c r="D7" s="26">
        <f>+SUM(D8:D10)</f>
        <v>35000</v>
      </c>
    </row>
    <row r="8" spans="1:12" x14ac:dyDescent="0.25">
      <c r="C8" s="27" t="s">
        <v>7</v>
      </c>
      <c r="D8" s="178">
        <v>35000</v>
      </c>
      <c r="E8" t="s">
        <v>432</v>
      </c>
      <c r="F8" s="178">
        <v>35000</v>
      </c>
      <c r="G8" s="178">
        <v>20000</v>
      </c>
      <c r="H8" s="178"/>
      <c r="I8" s="178"/>
      <c r="J8" s="178"/>
      <c r="K8" s="178"/>
      <c r="L8" s="178"/>
    </row>
    <row r="9" spans="1:12" x14ac:dyDescent="0.25">
      <c r="C9" s="27" t="s">
        <v>16</v>
      </c>
      <c r="D9" s="178">
        <v>0</v>
      </c>
      <c r="E9" t="s">
        <v>433</v>
      </c>
      <c r="F9" s="178">
        <v>2000</v>
      </c>
      <c r="G9" s="178">
        <v>2000</v>
      </c>
      <c r="H9" s="178"/>
      <c r="I9" s="178"/>
      <c r="J9" s="178"/>
      <c r="K9" s="178"/>
      <c r="L9" s="178"/>
    </row>
    <row r="10" spans="1:12" x14ac:dyDescent="0.25">
      <c r="C10" s="27" t="s">
        <v>123</v>
      </c>
      <c r="D10" s="178">
        <v>0</v>
      </c>
      <c r="E10" t="s">
        <v>433</v>
      </c>
      <c r="F10" s="178">
        <v>3000</v>
      </c>
      <c r="G10" s="178">
        <v>5000</v>
      </c>
      <c r="H10" s="178"/>
      <c r="I10" s="178"/>
      <c r="J10" s="178"/>
      <c r="K10" s="178"/>
      <c r="L10" s="178"/>
    </row>
    <row r="11" spans="1:12" x14ac:dyDescent="0.25">
      <c r="C11" s="7"/>
      <c r="D11" s="28"/>
    </row>
    <row r="12" spans="1:12" x14ac:dyDescent="0.25">
      <c r="C12" s="24" t="s">
        <v>220</v>
      </c>
      <c r="D12" s="178">
        <v>0</v>
      </c>
    </row>
    <row r="13" spans="1:12" x14ac:dyDescent="0.25">
      <c r="C13" s="7"/>
      <c r="D13" s="28"/>
    </row>
    <row r="14" spans="1:12" x14ac:dyDescent="0.25">
      <c r="C14" s="24" t="s">
        <v>45</v>
      </c>
      <c r="D14" s="26">
        <f>+SUM(D15:D16)-SUM(D17:D18)</f>
        <v>57500</v>
      </c>
    </row>
    <row r="15" spans="1:12" x14ac:dyDescent="0.25">
      <c r="C15" s="27" t="s">
        <v>124</v>
      </c>
      <c r="D15" s="178">
        <v>0</v>
      </c>
    </row>
    <row r="16" spans="1:12" x14ac:dyDescent="0.25">
      <c r="C16" s="27" t="s">
        <v>125</v>
      </c>
      <c r="D16" s="178">
        <v>150000</v>
      </c>
    </row>
    <row r="17" spans="3:12" x14ac:dyDescent="0.25">
      <c r="C17" s="27" t="s">
        <v>126</v>
      </c>
      <c r="D17" s="178">
        <v>4500</v>
      </c>
      <c r="E17" t="s">
        <v>436</v>
      </c>
      <c r="F17" s="178">
        <v>1000</v>
      </c>
      <c r="G17" s="178">
        <v>1000</v>
      </c>
      <c r="H17" s="178">
        <v>1000</v>
      </c>
      <c r="I17" s="178">
        <v>1000</v>
      </c>
      <c r="J17" s="178"/>
      <c r="K17" s="178"/>
      <c r="L17" s="178"/>
    </row>
    <row r="18" spans="3:12" x14ac:dyDescent="0.25">
      <c r="C18" s="27" t="s">
        <v>127</v>
      </c>
      <c r="D18" s="178">
        <v>88000</v>
      </c>
      <c r="E18" t="s">
        <v>436</v>
      </c>
      <c r="F18" s="178">
        <v>5000</v>
      </c>
      <c r="G18" s="178">
        <v>5000</v>
      </c>
      <c r="H18" s="178">
        <v>5000</v>
      </c>
      <c r="I18" s="178">
        <v>5000</v>
      </c>
      <c r="J18" s="178"/>
      <c r="K18" s="178"/>
      <c r="L18" s="178"/>
    </row>
    <row r="19" spans="3:12" x14ac:dyDescent="0.25">
      <c r="C19" s="7"/>
      <c r="D19" s="28"/>
    </row>
    <row r="20" spans="3:12" x14ac:dyDescent="0.25">
      <c r="C20" s="24" t="s">
        <v>128</v>
      </c>
      <c r="D20" s="26">
        <f>+D14+D12+D7+D5</f>
        <v>132875</v>
      </c>
    </row>
    <row r="21" spans="3:12" x14ac:dyDescent="0.25">
      <c r="C21" s="7"/>
      <c r="D21" s="7"/>
    </row>
    <row r="22" spans="3:12" x14ac:dyDescent="0.25">
      <c r="C22" s="7"/>
      <c r="D22" s="7"/>
    </row>
    <row r="23" spans="3:12" x14ac:dyDescent="0.25">
      <c r="C23" s="7"/>
      <c r="D23" s="25">
        <f>+Parametri!E5</f>
        <v>0</v>
      </c>
    </row>
    <row r="24" spans="3:12" x14ac:dyDescent="0.25">
      <c r="C24" s="24" t="s">
        <v>129</v>
      </c>
      <c r="D24" s="178"/>
    </row>
    <row r="25" spans="3:12" x14ac:dyDescent="0.25">
      <c r="C25" s="24"/>
      <c r="D25" s="26"/>
    </row>
    <row r="26" spans="3:12" x14ac:dyDescent="0.25">
      <c r="C26" s="24" t="s">
        <v>130</v>
      </c>
      <c r="D26" s="26">
        <f>+SUM(D27:D29)</f>
        <v>20000</v>
      </c>
    </row>
    <row r="27" spans="3:12" x14ac:dyDescent="0.25">
      <c r="C27" s="27" t="s">
        <v>131</v>
      </c>
      <c r="D27" s="178">
        <v>20000</v>
      </c>
      <c r="E27" t="s">
        <v>434</v>
      </c>
      <c r="F27" s="178">
        <v>3000</v>
      </c>
      <c r="G27" s="178">
        <v>3000</v>
      </c>
      <c r="H27" s="178">
        <v>3000</v>
      </c>
      <c r="I27" s="178">
        <v>3000</v>
      </c>
      <c r="J27" s="178">
        <v>3000</v>
      </c>
      <c r="K27" s="178"/>
      <c r="L27" s="178"/>
    </row>
    <row r="28" spans="3:12" x14ac:dyDescent="0.25">
      <c r="C28" s="27" t="s">
        <v>132</v>
      </c>
      <c r="D28" s="178">
        <f>+VP!D14</f>
        <v>0</v>
      </c>
      <c r="E28" t="s">
        <v>434</v>
      </c>
      <c r="F28" s="178">
        <v>2000</v>
      </c>
      <c r="G28" s="178">
        <v>2000</v>
      </c>
      <c r="H28" s="178">
        <v>2000</v>
      </c>
      <c r="I28" s="178">
        <v>2000</v>
      </c>
      <c r="J28" s="178"/>
      <c r="K28" s="178"/>
      <c r="L28" s="178"/>
    </row>
    <row r="29" spans="3:12" x14ac:dyDescent="0.25">
      <c r="C29" s="27" t="s">
        <v>133</v>
      </c>
      <c r="D29" s="178">
        <f>+Tabella_24!D20</f>
        <v>0</v>
      </c>
      <c r="E29" t="s">
        <v>434</v>
      </c>
      <c r="F29" s="178">
        <v>3000</v>
      </c>
      <c r="G29" s="178">
        <v>3000</v>
      </c>
      <c r="H29" s="178">
        <v>3000</v>
      </c>
      <c r="I29" s="178">
        <v>3000</v>
      </c>
      <c r="J29" s="178"/>
      <c r="K29" s="178"/>
      <c r="L29" s="178"/>
    </row>
    <row r="30" spans="3:12" x14ac:dyDescent="0.25">
      <c r="C30" s="24"/>
      <c r="D30" s="26"/>
    </row>
    <row r="31" spans="3:12" x14ac:dyDescent="0.25">
      <c r="C31" s="24" t="s">
        <v>134</v>
      </c>
      <c r="D31" s="26">
        <f>+SUM(D32:D34)</f>
        <v>92875</v>
      </c>
    </row>
    <row r="32" spans="3:12" x14ac:dyDescent="0.25">
      <c r="C32" s="27" t="s">
        <v>135</v>
      </c>
      <c r="D32" s="178">
        <v>22875</v>
      </c>
      <c r="F32" s="178">
        <v>2000</v>
      </c>
      <c r="G32" s="178">
        <v>5000</v>
      </c>
      <c r="H32" s="178">
        <v>5000</v>
      </c>
      <c r="I32" s="178"/>
      <c r="J32" s="178"/>
      <c r="K32" s="178"/>
      <c r="L32" s="178"/>
    </row>
    <row r="33" spans="3:12" x14ac:dyDescent="0.25">
      <c r="C33" s="27" t="s">
        <v>136</v>
      </c>
      <c r="D33" s="178">
        <v>0</v>
      </c>
      <c r="F33" s="178">
        <v>5000</v>
      </c>
      <c r="G33" s="178">
        <v>5000</v>
      </c>
      <c r="H33" s="178">
        <v>5000</v>
      </c>
      <c r="I33" s="178"/>
      <c r="J33" s="178"/>
      <c r="K33" s="178"/>
      <c r="L33" s="178"/>
    </row>
    <row r="34" spans="3:12" x14ac:dyDescent="0.25">
      <c r="C34" s="27" t="s">
        <v>281</v>
      </c>
      <c r="D34" s="178">
        <v>70000</v>
      </c>
      <c r="F34" s="178">
        <v>10000</v>
      </c>
      <c r="G34" s="178">
        <v>10000</v>
      </c>
      <c r="H34" s="178">
        <v>10000</v>
      </c>
      <c r="I34" s="178">
        <v>10000</v>
      </c>
      <c r="J34" s="178"/>
      <c r="K34" s="178"/>
      <c r="L34" s="178"/>
    </row>
    <row r="35" spans="3:12" x14ac:dyDescent="0.25">
      <c r="C35" s="24"/>
      <c r="D35" s="26"/>
      <c r="E35" t="s">
        <v>435</v>
      </c>
      <c r="F35" s="178">
        <v>1000</v>
      </c>
      <c r="G35" s="178">
        <v>1000</v>
      </c>
      <c r="H35" s="178">
        <v>1000</v>
      </c>
      <c r="I35" s="178">
        <v>1000</v>
      </c>
      <c r="J35" s="178"/>
      <c r="K35" s="178"/>
      <c r="L35" s="178"/>
    </row>
    <row r="36" spans="3:12" x14ac:dyDescent="0.25">
      <c r="C36" s="24" t="s">
        <v>137</v>
      </c>
      <c r="D36" s="26">
        <f>+SUM(D37:D39)</f>
        <v>20000</v>
      </c>
    </row>
    <row r="37" spans="3:12" x14ac:dyDescent="0.25">
      <c r="C37" s="27" t="s">
        <v>138</v>
      </c>
      <c r="D37" s="178">
        <v>0</v>
      </c>
      <c r="F37" s="178"/>
      <c r="G37" s="178"/>
      <c r="H37" s="178"/>
      <c r="I37" s="178"/>
      <c r="J37" s="178"/>
      <c r="K37" s="178"/>
      <c r="L37" s="178"/>
    </row>
    <row r="38" spans="3:12" x14ac:dyDescent="0.25">
      <c r="C38" s="27" t="s">
        <v>139</v>
      </c>
      <c r="D38" s="178"/>
    </row>
    <row r="39" spans="3:12" x14ac:dyDescent="0.25">
      <c r="C39" s="27" t="s">
        <v>140</v>
      </c>
      <c r="D39" s="178">
        <v>20000</v>
      </c>
    </row>
    <row r="40" spans="3:12" x14ac:dyDescent="0.25">
      <c r="C40" s="24" t="s">
        <v>141</v>
      </c>
      <c r="D40" s="26">
        <f>+D36+D31+D26+D24</f>
        <v>132875</v>
      </c>
    </row>
    <row r="43" spans="3:12" x14ac:dyDescent="0.25">
      <c r="D43" s="35"/>
    </row>
  </sheetData>
  <hyperlinks>
    <hyperlink ref="A1" location="MENU!A1" display="TABELLE" xr:uid="{A281F4C2-0ED1-45D6-BCF0-6F9740156F7B}"/>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6"/>
  <sheetViews>
    <sheetView showGridLines="0" workbookViewId="0"/>
  </sheetViews>
  <sheetFormatPr defaultRowHeight="15" x14ac:dyDescent="0.25"/>
  <cols>
    <col min="2" max="2" width="18.42578125" bestFit="1" customWidth="1"/>
  </cols>
  <sheetData>
    <row r="1" spans="1:9" x14ac:dyDescent="0.25">
      <c r="A1" s="170" t="s">
        <v>428</v>
      </c>
    </row>
    <row r="3" spans="1:9" x14ac:dyDescent="0.25">
      <c r="B3" s="1" t="s">
        <v>17</v>
      </c>
      <c r="C3" s="7"/>
      <c r="D3" s="7"/>
      <c r="E3" s="7"/>
      <c r="F3" s="7"/>
      <c r="G3" s="7"/>
      <c r="H3" s="7"/>
      <c r="I3" s="7"/>
    </row>
    <row r="4" spans="1:9" x14ac:dyDescent="0.25">
      <c r="B4" s="1" t="s">
        <v>16</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+Calcoli!C107</f>
        <v>4.4000000000000004E-2</v>
      </c>
      <c r="D5" s="5">
        <f>+Calcoli!D107</f>
        <v>4.4000000000000004E-2</v>
      </c>
      <c r="E5" s="5">
        <f>+Calcoli!E107</f>
        <v>5.5E-2</v>
      </c>
      <c r="F5" s="5">
        <f>+Calcoli!F107</f>
        <v>5.5E-2</v>
      </c>
      <c r="G5" s="5">
        <f>+Calcoli!G107</f>
        <v>5.5E-2</v>
      </c>
      <c r="H5" s="5">
        <f>+Calcoli!H107</f>
        <v>5.5E-2</v>
      </c>
      <c r="I5" s="5">
        <f>+Calcoli!I107</f>
        <v>5.5E-2</v>
      </c>
    </row>
    <row r="6" spans="1:9" x14ac:dyDescent="0.25">
      <c r="B6" s="4" t="str">
        <f>+IF(Calcoli!B4=0,"",Calcoli!B4)</f>
        <v>Prodotto 2</v>
      </c>
      <c r="C6" s="5">
        <f>+Calcoli!C108</f>
        <v>6.6000000000000003E-2</v>
      </c>
      <c r="D6" s="5">
        <f>+Calcoli!D108</f>
        <v>6.6000000000000003E-2</v>
      </c>
      <c r="E6" s="5">
        <f>+Calcoli!E108</f>
        <v>7.9199999999999993E-2</v>
      </c>
      <c r="F6" s="5">
        <f>+Calcoli!F108</f>
        <v>7.9199999999999993E-2</v>
      </c>
      <c r="G6" s="5">
        <f>+Calcoli!G108</f>
        <v>7.9199999999999993E-2</v>
      </c>
      <c r="H6" s="5">
        <f>+Calcoli!H108</f>
        <v>7.9199999999999993E-2</v>
      </c>
      <c r="I6" s="5">
        <f>+Calcoli!I108</f>
        <v>7.9199999999999993E-2</v>
      </c>
    </row>
    <row r="7" spans="1:9" x14ac:dyDescent="0.25">
      <c r="B7" s="4" t="str">
        <f>+IF(Calcoli!B5=0,"",Calcoli!B5)</f>
        <v>Prodotto 3</v>
      </c>
      <c r="C7" s="5">
        <f>+Calcoli!C109</f>
        <v>0</v>
      </c>
      <c r="D7" s="5">
        <f>+Calcoli!D109</f>
        <v>5.28E-2</v>
      </c>
      <c r="E7" s="5">
        <f>+Calcoli!E109</f>
        <v>6.6000000000000003E-2</v>
      </c>
      <c r="F7" s="5">
        <f>+Calcoli!F109</f>
        <v>6.6000000000000003E-2</v>
      </c>
      <c r="G7" s="5">
        <f>+Calcoli!G109</f>
        <v>6.6000000000000003E-2</v>
      </c>
      <c r="H7" s="5">
        <f>+Calcoli!H109</f>
        <v>6.6000000000000003E-2</v>
      </c>
      <c r="I7" s="5">
        <f>+Calcoli!I109</f>
        <v>6.6000000000000003E-2</v>
      </c>
    </row>
    <row r="8" spans="1:9" x14ac:dyDescent="0.25">
      <c r="B8" s="4" t="str">
        <f>+IF(Calcoli!B6=0,"",Calcoli!B6)</f>
        <v>Prodotto 4</v>
      </c>
      <c r="C8" s="5">
        <f>+Calcoli!C110</f>
        <v>0</v>
      </c>
      <c r="D8" s="5">
        <f>+Calcoli!D110</f>
        <v>0</v>
      </c>
      <c r="E8" s="5">
        <f>+Calcoli!E110</f>
        <v>6.6000000000000017E-2</v>
      </c>
      <c r="F8" s="5">
        <f>+Calcoli!F110</f>
        <v>6.6000000000000017E-2</v>
      </c>
      <c r="G8" s="5">
        <f>+Calcoli!G110</f>
        <v>6.6000000000000017E-2</v>
      </c>
      <c r="H8" s="5">
        <f>+Calcoli!H110</f>
        <v>6.6000000000000017E-2</v>
      </c>
      <c r="I8" s="5">
        <f>+Calcoli!I110</f>
        <v>6.6000000000000017E-2</v>
      </c>
    </row>
    <row r="9" spans="1:9" x14ac:dyDescent="0.25">
      <c r="B9" s="4" t="str">
        <f>+IF(Calcoli!B7=0,"",Calcoli!B7)</f>
        <v>Prodotto 5</v>
      </c>
      <c r="C9" s="5">
        <f>+Calcoli!C111</f>
        <v>0</v>
      </c>
      <c r="D9" s="5">
        <f>+Calcoli!D111</f>
        <v>0</v>
      </c>
      <c r="E9" s="5">
        <f>+Calcoli!E111</f>
        <v>0</v>
      </c>
      <c r="F9" s="5">
        <f>+Calcoli!F111</f>
        <v>5.5E-2</v>
      </c>
      <c r="G9" s="5">
        <f>+Calcoli!G111</f>
        <v>5.5E-2</v>
      </c>
      <c r="H9" s="5">
        <f>+Calcoli!H111</f>
        <v>5.5E-2</v>
      </c>
      <c r="I9" s="5">
        <f>+Calcoli!I111</f>
        <v>5.5E-2</v>
      </c>
    </row>
    <row r="10" spans="1:9" x14ac:dyDescent="0.25">
      <c r="B10" s="4" t="str">
        <f>+IF(Calcoli!B8=0,"",Calcoli!B8)</f>
        <v/>
      </c>
      <c r="C10" s="5">
        <f>+Calcoli!C112</f>
        <v>0</v>
      </c>
      <c r="D10" s="5">
        <f>+Calcoli!D112</f>
        <v>0</v>
      </c>
      <c r="E10" s="5">
        <f>+Calcoli!E112</f>
        <v>0</v>
      </c>
      <c r="F10" s="5">
        <f>+Calcoli!F112</f>
        <v>0</v>
      </c>
      <c r="G10" s="5">
        <f>+Calcoli!G112</f>
        <v>0</v>
      </c>
      <c r="H10" s="5">
        <f>+Calcoli!H112</f>
        <v>0</v>
      </c>
      <c r="I10" s="5">
        <f>+Calcoli!I112</f>
        <v>0</v>
      </c>
    </row>
    <row r="11" spans="1:9" x14ac:dyDescent="0.25">
      <c r="B11" s="4" t="str">
        <f>+IF(Calcoli!B9=0,"",Calcoli!B9)</f>
        <v/>
      </c>
      <c r="C11" s="5">
        <f>+Calcoli!C113</f>
        <v>0</v>
      </c>
      <c r="D11" s="5">
        <f>+Calcoli!D113</f>
        <v>0</v>
      </c>
      <c r="E11" s="5">
        <f>+Calcoli!E113</f>
        <v>0</v>
      </c>
      <c r="F11" s="5">
        <f>+Calcoli!F113</f>
        <v>0</v>
      </c>
      <c r="G11" s="5">
        <f>+Calcoli!G113</f>
        <v>0</v>
      </c>
      <c r="H11" s="5">
        <f>+Calcoli!H113</f>
        <v>0</v>
      </c>
      <c r="I11" s="5">
        <f>+Calcoli!I113</f>
        <v>0</v>
      </c>
    </row>
    <row r="12" spans="1:9" x14ac:dyDescent="0.25">
      <c r="B12" s="4" t="str">
        <f>+IF(Calcoli!B10=0,"",Calcoli!B10)</f>
        <v/>
      </c>
      <c r="C12" s="5">
        <f>+Calcoli!C114</f>
        <v>0</v>
      </c>
      <c r="D12" s="5">
        <f>+Calcoli!D114</f>
        <v>0</v>
      </c>
      <c r="E12" s="5">
        <f>+Calcoli!E114</f>
        <v>0</v>
      </c>
      <c r="F12" s="5">
        <f>+Calcoli!F114</f>
        <v>0</v>
      </c>
      <c r="G12" s="5">
        <f>+Calcoli!G114</f>
        <v>0</v>
      </c>
      <c r="H12" s="5">
        <f>+Calcoli!H114</f>
        <v>0</v>
      </c>
      <c r="I12" s="5">
        <f>+Calcoli!I114</f>
        <v>0</v>
      </c>
    </row>
    <row r="13" spans="1:9" x14ac:dyDescent="0.25">
      <c r="B13" s="4" t="str">
        <f>+IF(Calcoli!B11=0,"",Calcoli!B11)</f>
        <v/>
      </c>
      <c r="C13" s="5">
        <f>+Calcoli!C115</f>
        <v>0</v>
      </c>
      <c r="D13" s="5">
        <f>+Calcoli!D115</f>
        <v>0</v>
      </c>
      <c r="E13" s="5">
        <f>+Calcoli!E115</f>
        <v>0</v>
      </c>
      <c r="F13" s="5">
        <f>+Calcoli!F115</f>
        <v>0</v>
      </c>
      <c r="G13" s="5">
        <f>+Calcoli!G115</f>
        <v>0</v>
      </c>
      <c r="H13" s="5">
        <f>+Calcoli!H115</f>
        <v>0</v>
      </c>
      <c r="I13" s="5">
        <f>+Calcoli!I115</f>
        <v>0</v>
      </c>
    </row>
    <row r="14" spans="1:9" x14ac:dyDescent="0.25">
      <c r="B14" s="4" t="str">
        <f>+IF(Calcoli!B12=0,"",Calcoli!B12)</f>
        <v/>
      </c>
      <c r="C14" s="5">
        <f>+Calcoli!C116</f>
        <v>0</v>
      </c>
      <c r="D14" s="5">
        <f>+Calcoli!D116</f>
        <v>0</v>
      </c>
      <c r="E14" s="5">
        <f>+Calcoli!E116</f>
        <v>0</v>
      </c>
      <c r="F14" s="5">
        <f>+Calcoli!F116</f>
        <v>0</v>
      </c>
      <c r="G14" s="5">
        <f>+Calcoli!G116</f>
        <v>0</v>
      </c>
      <c r="H14" s="5">
        <f>+Calcoli!H116</f>
        <v>0</v>
      </c>
      <c r="I14" s="5">
        <f>+Calcoli!I116</f>
        <v>0</v>
      </c>
    </row>
    <row r="15" spans="1:9" x14ac:dyDescent="0.25">
      <c r="B15" s="1" t="s">
        <v>8</v>
      </c>
      <c r="C15" s="6">
        <f>SUM(C5:C14)</f>
        <v>0.11000000000000001</v>
      </c>
      <c r="D15" s="6">
        <f t="shared" ref="D15:I15" si="1">SUM(D5:D14)</f>
        <v>0.1628</v>
      </c>
      <c r="E15" s="6">
        <f t="shared" si="1"/>
        <v>0.26619999999999999</v>
      </c>
      <c r="F15" s="6">
        <f t="shared" si="1"/>
        <v>0.32119999999999999</v>
      </c>
      <c r="G15" s="6">
        <f t="shared" si="1"/>
        <v>0.32119999999999999</v>
      </c>
      <c r="H15" s="6">
        <f t="shared" si="1"/>
        <v>0.32119999999999999</v>
      </c>
      <c r="I15" s="6">
        <f t="shared" si="1"/>
        <v>0.32119999999999999</v>
      </c>
    </row>
    <row r="16" spans="1:9" x14ac:dyDescent="0.25">
      <c r="B16" t="s">
        <v>298</v>
      </c>
    </row>
  </sheetData>
  <hyperlinks>
    <hyperlink ref="A1" location="MENU!A1" display="TABELLE" xr:uid="{2AC91A2C-4C57-43A7-909B-25FFE6561774}"/>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6"/>
  <sheetViews>
    <sheetView showGridLines="0" workbookViewId="0"/>
  </sheetViews>
  <sheetFormatPr defaultRowHeight="15" x14ac:dyDescent="0.25"/>
  <cols>
    <col min="2" max="2" width="18.42578125" bestFit="1" customWidth="1"/>
  </cols>
  <sheetData>
    <row r="1" spans="1:9" x14ac:dyDescent="0.25">
      <c r="A1" s="170" t="s">
        <v>428</v>
      </c>
    </row>
    <row r="3" spans="1:9" x14ac:dyDescent="0.25">
      <c r="B3" s="1" t="s">
        <v>10</v>
      </c>
      <c r="C3" s="7"/>
      <c r="D3" s="7"/>
      <c r="E3" s="7"/>
      <c r="F3" s="7"/>
      <c r="G3" s="7"/>
      <c r="H3" s="7"/>
      <c r="I3" s="7"/>
    </row>
    <row r="4" spans="1:9" x14ac:dyDescent="0.25">
      <c r="B4" s="1" t="s">
        <v>18</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tr">
        <f>+IF(Calcoli!B3=0,"",Calcoli!B3)</f>
        <v>Prodotto 1</v>
      </c>
      <c r="C5" s="5">
        <f>+Calcoli!C120</f>
        <v>4.066666666666667E-2</v>
      </c>
      <c r="D5" s="5">
        <f>+Calcoli!D120</f>
        <v>4.066666666666667E-2</v>
      </c>
      <c r="E5" s="5">
        <f>+Calcoli!E120</f>
        <v>5.0833333333333328E-2</v>
      </c>
      <c r="F5" s="5">
        <f>+Calcoli!F120</f>
        <v>5.0833333333333328E-2</v>
      </c>
      <c r="G5" s="5">
        <f>+Calcoli!G120</f>
        <v>5.0833333333333328E-2</v>
      </c>
      <c r="H5" s="5">
        <f>+Calcoli!H120</f>
        <v>5.0833333333333328E-2</v>
      </c>
      <c r="I5" s="5">
        <f>+Calcoli!I120</f>
        <v>5.0833333333333328E-2</v>
      </c>
    </row>
    <row r="6" spans="1:9" x14ac:dyDescent="0.25">
      <c r="B6" s="4" t="str">
        <f>+IF(Calcoli!B4=0,"",Calcoli!B4)</f>
        <v>Prodotto 2</v>
      </c>
      <c r="C6" s="5">
        <f>+Calcoli!C121</f>
        <v>6.0999999999999999E-2</v>
      </c>
      <c r="D6" s="5">
        <f>+Calcoli!D121</f>
        <v>6.0999999999999999E-2</v>
      </c>
      <c r="E6" s="5">
        <f>+Calcoli!E121</f>
        <v>7.3199999999999987E-2</v>
      </c>
      <c r="F6" s="5">
        <f>+Calcoli!F121</f>
        <v>7.3199999999999987E-2</v>
      </c>
      <c r="G6" s="5">
        <f>+Calcoli!G121</f>
        <v>7.3199999999999987E-2</v>
      </c>
      <c r="H6" s="5">
        <f>+Calcoli!H121</f>
        <v>7.3199999999999987E-2</v>
      </c>
      <c r="I6" s="5">
        <f>+Calcoli!I121</f>
        <v>7.3199999999999987E-2</v>
      </c>
    </row>
    <row r="7" spans="1:9" x14ac:dyDescent="0.25">
      <c r="B7" s="4" t="str">
        <f>+IF(Calcoli!B5=0,"",Calcoli!B5)</f>
        <v>Prodotto 3</v>
      </c>
      <c r="C7" s="5">
        <f>+Calcoli!C122</f>
        <v>0</v>
      </c>
      <c r="D7" s="5">
        <f>+Calcoli!D122</f>
        <v>4.8799999999999996E-2</v>
      </c>
      <c r="E7" s="5">
        <f>+Calcoli!E122</f>
        <v>6.0999999999999999E-2</v>
      </c>
      <c r="F7" s="5">
        <f>+Calcoli!F122</f>
        <v>6.0999999999999999E-2</v>
      </c>
      <c r="G7" s="5">
        <f>+Calcoli!G122</f>
        <v>6.0999999999999999E-2</v>
      </c>
      <c r="H7" s="5">
        <f>+Calcoli!H122</f>
        <v>6.0999999999999999E-2</v>
      </c>
      <c r="I7" s="5">
        <f>+Calcoli!I122</f>
        <v>6.0999999999999999E-2</v>
      </c>
    </row>
    <row r="8" spans="1:9" x14ac:dyDescent="0.25">
      <c r="B8" s="4" t="str">
        <f>+IF(Calcoli!B6=0,"",Calcoli!B6)</f>
        <v>Prodotto 4</v>
      </c>
      <c r="C8" s="5">
        <f>+Calcoli!C123</f>
        <v>0</v>
      </c>
      <c r="D8" s="5">
        <f>+Calcoli!D123</f>
        <v>0</v>
      </c>
      <c r="E8" s="5">
        <f>+Calcoli!E123</f>
        <v>6.1000000000000006E-2</v>
      </c>
      <c r="F8" s="5">
        <f>+Calcoli!F123</f>
        <v>6.1000000000000006E-2</v>
      </c>
      <c r="G8" s="5">
        <f>+Calcoli!G123</f>
        <v>6.1000000000000006E-2</v>
      </c>
      <c r="H8" s="5">
        <f>+Calcoli!H123</f>
        <v>6.1000000000000006E-2</v>
      </c>
      <c r="I8" s="5">
        <f>+Calcoli!I123</f>
        <v>6.1000000000000006E-2</v>
      </c>
    </row>
    <row r="9" spans="1:9" x14ac:dyDescent="0.25">
      <c r="B9" s="4" t="str">
        <f>+IF(Calcoli!B7=0,"",Calcoli!B7)</f>
        <v>Prodotto 5</v>
      </c>
      <c r="C9" s="5">
        <f>+Calcoli!C124</f>
        <v>0</v>
      </c>
      <c r="D9" s="5">
        <f>+Calcoli!D124</f>
        <v>0</v>
      </c>
      <c r="E9" s="5">
        <f>+Calcoli!E124</f>
        <v>0</v>
      </c>
      <c r="F9" s="5">
        <f>+Calcoli!F124</f>
        <v>5.0833333333333328E-2</v>
      </c>
      <c r="G9" s="5">
        <f>+Calcoli!G124</f>
        <v>5.0833333333333328E-2</v>
      </c>
      <c r="H9" s="5">
        <f>+Calcoli!H124</f>
        <v>5.0833333333333328E-2</v>
      </c>
      <c r="I9" s="5">
        <f>+Calcoli!I124</f>
        <v>5.0833333333333328E-2</v>
      </c>
    </row>
    <row r="10" spans="1:9" x14ac:dyDescent="0.25">
      <c r="B10" s="4" t="str">
        <f>+IF(Calcoli!B8=0,"",Calcoli!B8)</f>
        <v/>
      </c>
      <c r="C10" s="5">
        <f>+Calcoli!C125</f>
        <v>0</v>
      </c>
      <c r="D10" s="5">
        <f>+Calcoli!D125</f>
        <v>0</v>
      </c>
      <c r="E10" s="5">
        <f>+Calcoli!E125</f>
        <v>0</v>
      </c>
      <c r="F10" s="5">
        <f>+Calcoli!F125</f>
        <v>0</v>
      </c>
      <c r="G10" s="5">
        <f>+Calcoli!G125</f>
        <v>0</v>
      </c>
      <c r="H10" s="5">
        <f>+Calcoli!H125</f>
        <v>0</v>
      </c>
      <c r="I10" s="5">
        <f>+Calcoli!I125</f>
        <v>0</v>
      </c>
    </row>
    <row r="11" spans="1:9" x14ac:dyDescent="0.25">
      <c r="B11" s="4" t="str">
        <f>+IF(Calcoli!B9=0,"",Calcoli!B9)</f>
        <v/>
      </c>
      <c r="C11" s="5">
        <f>+Calcoli!C126</f>
        <v>0</v>
      </c>
      <c r="D11" s="5">
        <f>+Calcoli!D126</f>
        <v>0</v>
      </c>
      <c r="E11" s="5">
        <f>+Calcoli!E126</f>
        <v>0</v>
      </c>
      <c r="F11" s="5">
        <f>+Calcoli!F126</f>
        <v>0</v>
      </c>
      <c r="G11" s="5">
        <f>+Calcoli!G126</f>
        <v>0</v>
      </c>
      <c r="H11" s="5">
        <f>+Calcoli!H126</f>
        <v>0</v>
      </c>
      <c r="I11" s="5">
        <f>+Calcoli!I126</f>
        <v>0</v>
      </c>
    </row>
    <row r="12" spans="1:9" x14ac:dyDescent="0.25">
      <c r="B12" s="4" t="str">
        <f>+IF(Calcoli!B10=0,"",Calcoli!B10)</f>
        <v/>
      </c>
      <c r="C12" s="5">
        <f>+Calcoli!C127</f>
        <v>0</v>
      </c>
      <c r="D12" s="5">
        <f>+Calcoli!D127</f>
        <v>0</v>
      </c>
      <c r="E12" s="5">
        <f>+Calcoli!E127</f>
        <v>0</v>
      </c>
      <c r="F12" s="5">
        <f>+Calcoli!F127</f>
        <v>0</v>
      </c>
      <c r="G12" s="5">
        <f>+Calcoli!G127</f>
        <v>0</v>
      </c>
      <c r="H12" s="5">
        <f>+Calcoli!H127</f>
        <v>0</v>
      </c>
      <c r="I12" s="5">
        <f>+Calcoli!I127</f>
        <v>0</v>
      </c>
    </row>
    <row r="13" spans="1:9" x14ac:dyDescent="0.25">
      <c r="B13" s="4" t="str">
        <f>+IF(Calcoli!B11=0,"",Calcoli!B11)</f>
        <v/>
      </c>
      <c r="C13" s="5">
        <f>+Calcoli!C128</f>
        <v>0</v>
      </c>
      <c r="D13" s="5">
        <f>+Calcoli!D128</f>
        <v>0</v>
      </c>
      <c r="E13" s="5">
        <f>+Calcoli!E128</f>
        <v>0</v>
      </c>
      <c r="F13" s="5">
        <f>+Calcoli!F128</f>
        <v>0</v>
      </c>
      <c r="G13" s="5">
        <f>+Calcoli!G128</f>
        <v>0</v>
      </c>
      <c r="H13" s="5">
        <f>+Calcoli!H128</f>
        <v>0</v>
      </c>
      <c r="I13" s="5">
        <f>+Calcoli!I128</f>
        <v>0</v>
      </c>
    </row>
    <row r="14" spans="1:9" x14ac:dyDescent="0.25">
      <c r="B14" s="4" t="str">
        <f>+IF(Calcoli!B12=0,"",Calcoli!B12)</f>
        <v/>
      </c>
      <c r="C14" s="5">
        <f>+Calcoli!C129</f>
        <v>0</v>
      </c>
      <c r="D14" s="5">
        <f>+Calcoli!D129</f>
        <v>0</v>
      </c>
      <c r="E14" s="5">
        <f>+Calcoli!E129</f>
        <v>0</v>
      </c>
      <c r="F14" s="5">
        <f>+Calcoli!F129</f>
        <v>0</v>
      </c>
      <c r="G14" s="5">
        <f>+Calcoli!G129</f>
        <v>0</v>
      </c>
      <c r="H14" s="5">
        <f>+Calcoli!H129</f>
        <v>0</v>
      </c>
      <c r="I14" s="5">
        <f>+Calcoli!I129</f>
        <v>0</v>
      </c>
    </row>
    <row r="15" spans="1:9" x14ac:dyDescent="0.25">
      <c r="B15" s="1" t="s">
        <v>19</v>
      </c>
      <c r="C15" s="6">
        <f>SUM(C5:C14)</f>
        <v>0.10166666666666667</v>
      </c>
      <c r="D15" s="6">
        <f t="shared" ref="D15:I15" si="1">SUM(D5:D14)</f>
        <v>0.15046666666666667</v>
      </c>
      <c r="E15" s="6">
        <f t="shared" si="1"/>
        <v>0.24603333333333333</v>
      </c>
      <c r="F15" s="6">
        <f t="shared" si="1"/>
        <v>0.29686666666666667</v>
      </c>
      <c r="G15" s="6">
        <f t="shared" si="1"/>
        <v>0.29686666666666667</v>
      </c>
      <c r="H15" s="6">
        <f t="shared" si="1"/>
        <v>0.29686666666666667</v>
      </c>
      <c r="I15" s="6">
        <f t="shared" si="1"/>
        <v>0.29686666666666667</v>
      </c>
    </row>
    <row r="16" spans="1:9" x14ac:dyDescent="0.25">
      <c r="B16" t="s">
        <v>298</v>
      </c>
    </row>
  </sheetData>
  <hyperlinks>
    <hyperlink ref="A1" location="MENU!A1" display="TABELLE" xr:uid="{88E0A11A-71F6-4198-BA34-C6DF63C1112F}"/>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6"/>
  <sheetViews>
    <sheetView showGridLines="0" workbookViewId="0"/>
  </sheetViews>
  <sheetFormatPr defaultRowHeight="15" x14ac:dyDescent="0.25"/>
  <cols>
    <col min="2" max="2" width="15.5703125" bestFit="1" customWidth="1"/>
  </cols>
  <sheetData>
    <row r="1" spans="1:9" x14ac:dyDescent="0.25">
      <c r="A1" s="170" t="s">
        <v>428</v>
      </c>
    </row>
    <row r="3" spans="1:9" x14ac:dyDescent="0.25">
      <c r="B3" s="1" t="s">
        <v>20</v>
      </c>
      <c r="C3" s="7"/>
      <c r="D3" s="7"/>
      <c r="E3" s="7"/>
      <c r="F3" s="7"/>
      <c r="G3" s="7"/>
      <c r="H3" s="7"/>
      <c r="I3" s="7"/>
    </row>
    <row r="4" spans="1:9" x14ac:dyDescent="0.25">
      <c r="B4" s="1" t="s">
        <v>21</v>
      </c>
      <c r="C4" s="3">
        <f>+Calcoli!C132</f>
        <v>2020</v>
      </c>
      <c r="D4" s="3">
        <f>+Calcoli!D132</f>
        <v>2021</v>
      </c>
      <c r="E4" s="3">
        <f>+Calcoli!E132</f>
        <v>2022</v>
      </c>
      <c r="F4" s="3">
        <f>+Calcoli!F132</f>
        <v>2023</v>
      </c>
      <c r="G4" s="3">
        <f>+Calcoli!G132</f>
        <v>2024</v>
      </c>
      <c r="H4" s="3">
        <f>+Calcoli!H132</f>
        <v>2025</v>
      </c>
      <c r="I4" s="3">
        <f>+Calcoli!I132</f>
        <v>2026</v>
      </c>
    </row>
    <row r="5" spans="1:9" x14ac:dyDescent="0.25">
      <c r="B5" s="4" t="str">
        <f>+IF(Calcoli!B3=0,"",Calcoli!B3)</f>
        <v>Prodotto 1</v>
      </c>
      <c r="C5" s="5">
        <f>+Calcoli!C133</f>
        <v>0.20333333333333337</v>
      </c>
      <c r="D5" s="5">
        <f>+Calcoli!D133</f>
        <v>0.24400000000000005</v>
      </c>
      <c r="E5" s="5">
        <f>+Calcoli!E133</f>
        <v>0.29483333333333334</v>
      </c>
      <c r="F5" s="5">
        <f>+Calcoli!F133</f>
        <v>0.30499999999999999</v>
      </c>
      <c r="G5" s="5">
        <f>+Calcoli!G133</f>
        <v>0.30499999999999999</v>
      </c>
      <c r="H5" s="5">
        <f>+Calcoli!H133</f>
        <v>0.30499999999999999</v>
      </c>
      <c r="I5" s="5">
        <f>+Calcoli!I133</f>
        <v>0.30499999999999999</v>
      </c>
    </row>
    <row r="6" spans="1:9" x14ac:dyDescent="0.25">
      <c r="B6" s="4" t="str">
        <f>+IF(Calcoli!B4=0,"",Calcoli!B4)</f>
        <v>Prodotto 2</v>
      </c>
      <c r="C6" s="5">
        <f>+Calcoli!C134</f>
        <v>0.30499999999999999</v>
      </c>
      <c r="D6" s="5">
        <f>+Calcoli!D134</f>
        <v>0.36599999999999999</v>
      </c>
      <c r="E6" s="5">
        <f>+Calcoli!E134</f>
        <v>0.42699999999999999</v>
      </c>
      <c r="F6" s="5">
        <f>+Calcoli!F134</f>
        <v>0.43919999999999998</v>
      </c>
      <c r="G6" s="5">
        <f>+Calcoli!G134</f>
        <v>0.43919999999999998</v>
      </c>
      <c r="H6" s="5">
        <f>+Calcoli!H134</f>
        <v>0.43919999999999998</v>
      </c>
      <c r="I6" s="5">
        <f>+Calcoli!I134</f>
        <v>0.43919999999999998</v>
      </c>
    </row>
    <row r="7" spans="1:9" x14ac:dyDescent="0.25">
      <c r="B7" s="4" t="str">
        <f>+IF(Calcoli!B5=0,"",Calcoli!B5)</f>
        <v>Prodotto 3</v>
      </c>
      <c r="C7" s="5">
        <f>+Calcoli!C135</f>
        <v>0</v>
      </c>
      <c r="D7" s="5">
        <f>+Calcoli!D135</f>
        <v>0.24399999999999999</v>
      </c>
      <c r="E7" s="5">
        <f>+Calcoli!E135</f>
        <v>0.3538</v>
      </c>
      <c r="F7" s="5">
        <f>+Calcoli!F135</f>
        <v>0.36599999999999999</v>
      </c>
      <c r="G7" s="5">
        <f>+Calcoli!G135</f>
        <v>0.36599999999999999</v>
      </c>
      <c r="H7" s="5">
        <f>+Calcoli!H135</f>
        <v>0.36599999999999999</v>
      </c>
      <c r="I7" s="5">
        <f>+Calcoli!I135</f>
        <v>0.36599999999999999</v>
      </c>
    </row>
    <row r="8" spans="1:9" x14ac:dyDescent="0.25">
      <c r="B8" s="4" t="str">
        <f>+IF(Calcoli!B6=0,"",Calcoli!B6)</f>
        <v>Prodotto 4</v>
      </c>
      <c r="C8" s="5">
        <f>+Calcoli!C136</f>
        <v>0</v>
      </c>
      <c r="D8" s="5">
        <f>+Calcoli!D136</f>
        <v>0</v>
      </c>
      <c r="E8" s="5">
        <f>+Calcoli!E136</f>
        <v>0.30500000000000005</v>
      </c>
      <c r="F8" s="5">
        <f>+Calcoli!F136</f>
        <v>0.36600000000000005</v>
      </c>
      <c r="G8" s="5">
        <f>+Calcoli!G136</f>
        <v>0.36600000000000005</v>
      </c>
      <c r="H8" s="5">
        <f>+Calcoli!H136</f>
        <v>0.36600000000000005</v>
      </c>
      <c r="I8" s="5">
        <f>+Calcoli!I136</f>
        <v>0.36600000000000005</v>
      </c>
    </row>
    <row r="9" spans="1:9" x14ac:dyDescent="0.25">
      <c r="B9" s="4" t="str">
        <f>+IF(Calcoli!B7=0,"",Calcoli!B7)</f>
        <v>Prodotto 5</v>
      </c>
      <c r="C9" s="5">
        <f>+Calcoli!C137</f>
        <v>0</v>
      </c>
      <c r="D9" s="5">
        <f>+Calcoli!D137</f>
        <v>0</v>
      </c>
      <c r="E9" s="5">
        <f>+Calcoli!E137</f>
        <v>0</v>
      </c>
      <c r="F9" s="5">
        <f>+Calcoli!F137</f>
        <v>0.25416666666666665</v>
      </c>
      <c r="G9" s="5">
        <f>+Calcoli!G137</f>
        <v>0.30499999999999999</v>
      </c>
      <c r="H9" s="5">
        <f>+Calcoli!H137</f>
        <v>0.30499999999999999</v>
      </c>
      <c r="I9" s="5">
        <f>+Calcoli!I137</f>
        <v>0.30499999999999999</v>
      </c>
    </row>
    <row r="10" spans="1:9" x14ac:dyDescent="0.25">
      <c r="B10" s="4" t="str">
        <f>+IF(Calcoli!B8=0,"",Calcoli!B8)</f>
        <v/>
      </c>
      <c r="C10" s="5">
        <f>+Calcoli!C138</f>
        <v>0</v>
      </c>
      <c r="D10" s="5">
        <f>+Calcoli!D138</f>
        <v>0</v>
      </c>
      <c r="E10" s="5">
        <f>+Calcoli!E138</f>
        <v>0</v>
      </c>
      <c r="F10" s="5">
        <f>+Calcoli!F138</f>
        <v>0</v>
      </c>
      <c r="G10" s="5">
        <f>+Calcoli!G138</f>
        <v>0</v>
      </c>
      <c r="H10" s="5">
        <f>+Calcoli!H138</f>
        <v>0</v>
      </c>
      <c r="I10" s="5">
        <f>+Calcoli!I138</f>
        <v>0</v>
      </c>
    </row>
    <row r="11" spans="1:9" x14ac:dyDescent="0.25">
      <c r="B11" s="4" t="str">
        <f>+IF(Calcoli!B9=0,"",Calcoli!B9)</f>
        <v/>
      </c>
      <c r="C11" s="5">
        <f>+Calcoli!C139</f>
        <v>0</v>
      </c>
      <c r="D11" s="5">
        <f>+Calcoli!D139</f>
        <v>0</v>
      </c>
      <c r="E11" s="5">
        <f>+Calcoli!E139</f>
        <v>0</v>
      </c>
      <c r="F11" s="5">
        <f>+Calcoli!F139</f>
        <v>0</v>
      </c>
      <c r="G11" s="5">
        <f>+Calcoli!G139</f>
        <v>0</v>
      </c>
      <c r="H11" s="5">
        <f>+Calcoli!H139</f>
        <v>0</v>
      </c>
      <c r="I11" s="5">
        <f>+Calcoli!I139</f>
        <v>0</v>
      </c>
    </row>
    <row r="12" spans="1:9" x14ac:dyDescent="0.25">
      <c r="B12" s="4" t="str">
        <f>+IF(Calcoli!B10=0,"",Calcoli!B10)</f>
        <v/>
      </c>
      <c r="C12" s="5">
        <f>+Calcoli!C140</f>
        <v>0</v>
      </c>
      <c r="D12" s="5">
        <f>+Calcoli!D140</f>
        <v>0</v>
      </c>
      <c r="E12" s="5">
        <f>+Calcoli!E140</f>
        <v>0</v>
      </c>
      <c r="F12" s="5">
        <f>+Calcoli!F140</f>
        <v>0</v>
      </c>
      <c r="G12" s="5">
        <f>+Calcoli!G140</f>
        <v>0</v>
      </c>
      <c r="H12" s="5">
        <f>+Calcoli!H140</f>
        <v>0</v>
      </c>
      <c r="I12" s="5">
        <f>+Calcoli!I140</f>
        <v>0</v>
      </c>
    </row>
    <row r="13" spans="1:9" x14ac:dyDescent="0.25">
      <c r="B13" s="4" t="str">
        <f>+IF(Calcoli!B11=0,"",Calcoli!B11)</f>
        <v/>
      </c>
      <c r="C13" s="5">
        <f>+Calcoli!C141</f>
        <v>0</v>
      </c>
      <c r="D13" s="5">
        <f>+Calcoli!D141</f>
        <v>0</v>
      </c>
      <c r="E13" s="5">
        <f>+Calcoli!E141</f>
        <v>0</v>
      </c>
      <c r="F13" s="5">
        <f>+Calcoli!F141</f>
        <v>0</v>
      </c>
      <c r="G13" s="5">
        <f>+Calcoli!G141</f>
        <v>0</v>
      </c>
      <c r="H13" s="5">
        <f>+Calcoli!H141</f>
        <v>0</v>
      </c>
      <c r="I13" s="5">
        <f>+Calcoli!I141</f>
        <v>0</v>
      </c>
    </row>
    <row r="14" spans="1:9" x14ac:dyDescent="0.25">
      <c r="B14" s="4" t="str">
        <f>+IF(Calcoli!B12=0,"",Calcoli!B12)</f>
        <v/>
      </c>
      <c r="C14" s="5">
        <f>+Calcoli!C142</f>
        <v>0</v>
      </c>
      <c r="D14" s="5">
        <f>+Calcoli!D142</f>
        <v>0</v>
      </c>
      <c r="E14" s="5">
        <f>+Calcoli!E142</f>
        <v>0</v>
      </c>
      <c r="F14" s="5">
        <f>+Calcoli!F142</f>
        <v>0</v>
      </c>
      <c r="G14" s="5">
        <f>+Calcoli!G142</f>
        <v>0</v>
      </c>
      <c r="H14" s="5">
        <f>+Calcoli!H142</f>
        <v>0</v>
      </c>
      <c r="I14" s="5">
        <f>+Calcoli!I142</f>
        <v>0</v>
      </c>
    </row>
    <row r="15" spans="1:9" x14ac:dyDescent="0.25">
      <c r="B15" s="1" t="s">
        <v>22</v>
      </c>
      <c r="C15" s="6">
        <f>SUM(C5:C14)</f>
        <v>0.5083333333333333</v>
      </c>
      <c r="D15" s="6">
        <f t="shared" ref="D15:I15" si="0">SUM(D5:D14)</f>
        <v>0.85400000000000009</v>
      </c>
      <c r="E15" s="6">
        <f t="shared" si="0"/>
        <v>1.3806333333333334</v>
      </c>
      <c r="F15" s="6">
        <f t="shared" si="0"/>
        <v>1.7303666666666666</v>
      </c>
      <c r="G15" s="6">
        <f t="shared" si="0"/>
        <v>1.7811999999999999</v>
      </c>
      <c r="H15" s="6">
        <f t="shared" si="0"/>
        <v>1.7811999999999999</v>
      </c>
      <c r="I15" s="6">
        <f t="shared" si="0"/>
        <v>1.7811999999999999</v>
      </c>
    </row>
    <row r="16" spans="1:9" x14ac:dyDescent="0.25">
      <c r="B16" t="s">
        <v>298</v>
      </c>
    </row>
  </sheetData>
  <hyperlinks>
    <hyperlink ref="A1" location="MENU!A1" display="TABELLE" xr:uid="{41562793-AAEF-4604-8637-89D0AEC0C1DD}"/>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7"/>
  <sheetViews>
    <sheetView showGridLines="0" workbookViewId="0"/>
  </sheetViews>
  <sheetFormatPr defaultRowHeight="15" x14ac:dyDescent="0.25"/>
  <cols>
    <col min="2" max="2" width="32.42578125" bestFit="1" customWidth="1"/>
  </cols>
  <sheetData>
    <row r="1" spans="1:9" x14ac:dyDescent="0.25">
      <c r="A1" s="170" t="s">
        <v>428</v>
      </c>
    </row>
    <row r="3" spans="1:9" x14ac:dyDescent="0.25">
      <c r="B3" s="1" t="s">
        <v>23</v>
      </c>
      <c r="C3" s="7"/>
      <c r="D3" s="7"/>
      <c r="E3" s="7"/>
      <c r="F3" s="7"/>
      <c r="G3" s="7"/>
      <c r="H3" s="7"/>
      <c r="I3" s="7"/>
    </row>
    <row r="4" spans="1:9" x14ac:dyDescent="0.25">
      <c r="B4" s="1" t="s">
        <v>24</v>
      </c>
      <c r="C4" s="1">
        <f>+Calcoli!C145</f>
        <v>2020</v>
      </c>
      <c r="D4" s="1">
        <f>+Calcoli!D145</f>
        <v>2021</v>
      </c>
      <c r="E4" s="1">
        <f>+Calcoli!E145</f>
        <v>2022</v>
      </c>
      <c r="F4" s="1">
        <f>+Calcoli!F145</f>
        <v>2023</v>
      </c>
      <c r="G4" s="1">
        <f>+Calcoli!G145</f>
        <v>2024</v>
      </c>
      <c r="H4" s="1">
        <f>+Calcoli!H145</f>
        <v>2025</v>
      </c>
      <c r="I4" s="1">
        <f>+Calcoli!I145</f>
        <v>2026</v>
      </c>
    </row>
    <row r="5" spans="1:9" x14ac:dyDescent="0.25">
      <c r="B5" s="4" t="str">
        <f>+Calcoli!B146</f>
        <v>Costi Vendita</v>
      </c>
      <c r="C5" s="5">
        <f>+Calcoli!C146</f>
        <v>0.45</v>
      </c>
      <c r="D5" s="5">
        <f>+Calcoli!D146</f>
        <v>0.65</v>
      </c>
      <c r="E5" s="5">
        <f>+Calcoli!E146</f>
        <v>1.1000000000000001</v>
      </c>
      <c r="F5" s="5">
        <f>+Calcoli!F146</f>
        <v>1.35</v>
      </c>
      <c r="G5" s="5">
        <f>+Calcoli!G146</f>
        <v>1.35</v>
      </c>
      <c r="H5" s="5">
        <f>+Calcoli!H146</f>
        <v>1.35</v>
      </c>
      <c r="I5" s="5">
        <f>+Calcoli!I146</f>
        <v>1.35</v>
      </c>
    </row>
    <row r="6" spans="1:9" x14ac:dyDescent="0.25">
      <c r="B6" s="4" t="str">
        <f>+Calcoli!B147</f>
        <v xml:space="preserve">affitti </v>
      </c>
      <c r="C6" s="5">
        <f>+Calcoli!C147</f>
        <v>25000</v>
      </c>
      <c r="D6" s="5">
        <f>+Calcoli!D147</f>
        <v>25000</v>
      </c>
      <c r="E6" s="5">
        <f>+Calcoli!E147</f>
        <v>25000</v>
      </c>
      <c r="F6" s="5">
        <f>+Calcoli!F147</f>
        <v>25000</v>
      </c>
      <c r="G6" s="5">
        <f>+Calcoli!G147</f>
        <v>25000</v>
      </c>
      <c r="H6" s="5">
        <f>+Calcoli!H147</f>
        <v>25000</v>
      </c>
      <c r="I6" s="5">
        <f>+Calcoli!I147</f>
        <v>25000</v>
      </c>
    </row>
    <row r="7" spans="1:9" x14ac:dyDescent="0.25">
      <c r="B7" s="4" t="str">
        <f>+Calcoli!B148</f>
        <v>utenze</v>
      </c>
      <c r="C7" s="5">
        <f>+Calcoli!C148</f>
        <v>5000</v>
      </c>
      <c r="D7" s="5">
        <f>+Calcoli!D148</f>
        <v>5000</v>
      </c>
      <c r="E7" s="5">
        <f>+Calcoli!E148</f>
        <v>5000</v>
      </c>
      <c r="F7" s="5">
        <f>+Calcoli!F148</f>
        <v>5000</v>
      </c>
      <c r="G7" s="5">
        <f>+Calcoli!G148</f>
        <v>5000</v>
      </c>
      <c r="H7" s="5">
        <f>+Calcoli!H148</f>
        <v>5000</v>
      </c>
      <c r="I7" s="5">
        <f>+Calcoli!I148</f>
        <v>5000</v>
      </c>
    </row>
    <row r="8" spans="1:9" x14ac:dyDescent="0.25">
      <c r="B8" s="4" t="str">
        <f>+Calcoli!B149</f>
        <v>consulenze legali, fiscali, notarili, ecc…</v>
      </c>
      <c r="C8" s="5">
        <f>+Calcoli!C149</f>
        <v>20000</v>
      </c>
      <c r="D8" s="5">
        <f>+Calcoli!D149</f>
        <v>20000</v>
      </c>
      <c r="E8" s="5">
        <f>+Calcoli!E149</f>
        <v>20000</v>
      </c>
      <c r="F8" s="5">
        <f>+Calcoli!F149</f>
        <v>20000</v>
      </c>
      <c r="G8" s="5">
        <f>+Calcoli!G149</f>
        <v>20000</v>
      </c>
      <c r="H8" s="5">
        <f>+Calcoli!H149</f>
        <v>20000</v>
      </c>
      <c r="I8" s="5">
        <f>+Calcoli!I149</f>
        <v>20000</v>
      </c>
    </row>
    <row r="9" spans="1:9" x14ac:dyDescent="0.25">
      <c r="B9" s="4" t="str">
        <f>+Calcoli!B150</f>
        <v>altri costi amministrativi</v>
      </c>
      <c r="C9" s="5">
        <f>+Calcoli!C150</f>
        <v>10000</v>
      </c>
      <c r="D9" s="5">
        <f>+Calcoli!D150</f>
        <v>10000</v>
      </c>
      <c r="E9" s="5">
        <f>+Calcoli!E150</f>
        <v>10000</v>
      </c>
      <c r="F9" s="5">
        <f>+Calcoli!F150</f>
        <v>10000</v>
      </c>
      <c r="G9" s="5">
        <f>+Calcoli!G150</f>
        <v>10000</v>
      </c>
      <c r="H9" s="5">
        <f>+Calcoli!H150</f>
        <v>10000</v>
      </c>
      <c r="I9" s="5">
        <f>+Calcoli!I150</f>
        <v>10000</v>
      </c>
    </row>
    <row r="10" spans="1:9" x14ac:dyDescent="0.25">
      <c r="B10" s="4" t="str">
        <f>+Calcoli!B151</f>
        <v>Premi assicurativi</v>
      </c>
      <c r="C10" s="5">
        <f>+Calcoli!C151</f>
        <v>5000</v>
      </c>
      <c r="D10" s="5">
        <f>+Calcoli!D151</f>
        <v>5000</v>
      </c>
      <c r="E10" s="5">
        <f>+Calcoli!E151</f>
        <v>5000</v>
      </c>
      <c r="F10" s="5">
        <f>+Calcoli!F151</f>
        <v>5000</v>
      </c>
      <c r="G10" s="5">
        <f>+Calcoli!G151</f>
        <v>5000</v>
      </c>
      <c r="H10" s="5">
        <f>+Calcoli!H151</f>
        <v>5000</v>
      </c>
      <c r="I10" s="5">
        <f>+Calcoli!I151</f>
        <v>5000</v>
      </c>
    </row>
    <row r="11" spans="1:9" x14ac:dyDescent="0.25">
      <c r="B11" s="4" t="str">
        <f>+Calcoli!B152</f>
        <v/>
      </c>
      <c r="C11" s="5">
        <f>+Calcoli!C152</f>
        <v>0</v>
      </c>
      <c r="D11" s="5">
        <f>+Calcoli!D152</f>
        <v>0</v>
      </c>
      <c r="E11" s="5">
        <f>+Calcoli!E152</f>
        <v>0</v>
      </c>
      <c r="F11" s="5">
        <f>+Calcoli!F152</f>
        <v>0</v>
      </c>
      <c r="G11" s="5">
        <f>+Calcoli!G152</f>
        <v>0</v>
      </c>
      <c r="H11" s="5">
        <f>+Calcoli!H152</f>
        <v>0</v>
      </c>
      <c r="I11" s="5">
        <f>+Calcoli!I152</f>
        <v>0</v>
      </c>
    </row>
    <row r="12" spans="1:9" x14ac:dyDescent="0.25">
      <c r="B12" s="4" t="str">
        <f>+Calcoli!B153</f>
        <v/>
      </c>
      <c r="C12" s="5">
        <f>+Calcoli!C153</f>
        <v>0</v>
      </c>
      <c r="D12" s="5">
        <f>+Calcoli!D153</f>
        <v>0</v>
      </c>
      <c r="E12" s="5">
        <f>+Calcoli!E153</f>
        <v>0</v>
      </c>
      <c r="F12" s="5">
        <f>+Calcoli!F153</f>
        <v>0</v>
      </c>
      <c r="G12" s="5">
        <f>+Calcoli!G153</f>
        <v>0</v>
      </c>
      <c r="H12" s="5">
        <f>+Calcoli!H153</f>
        <v>0</v>
      </c>
      <c r="I12" s="5">
        <f>+Calcoli!I153</f>
        <v>0</v>
      </c>
    </row>
    <row r="13" spans="1:9" x14ac:dyDescent="0.25">
      <c r="B13" s="4" t="str">
        <f>+Calcoli!B154</f>
        <v/>
      </c>
      <c r="C13" s="5">
        <f>+Calcoli!C154</f>
        <v>0</v>
      </c>
      <c r="D13" s="5">
        <f>+Calcoli!D154</f>
        <v>0</v>
      </c>
      <c r="E13" s="5">
        <f>+Calcoli!E154</f>
        <v>0</v>
      </c>
      <c r="F13" s="5">
        <f>+Calcoli!F154</f>
        <v>0</v>
      </c>
      <c r="G13" s="5">
        <f>+Calcoli!G154</f>
        <v>0</v>
      </c>
      <c r="H13" s="5">
        <f>+Calcoli!H154</f>
        <v>0</v>
      </c>
      <c r="I13" s="5">
        <f>+Calcoli!I154</f>
        <v>0</v>
      </c>
    </row>
    <row r="14" spans="1:9" x14ac:dyDescent="0.25">
      <c r="B14" s="4" t="str">
        <f>+Calcoli!B155</f>
        <v/>
      </c>
      <c r="C14" s="5">
        <f>+Calcoli!C155</f>
        <v>0</v>
      </c>
      <c r="D14" s="5">
        <f>+Calcoli!D155</f>
        <v>0</v>
      </c>
      <c r="E14" s="5">
        <f>+Calcoli!E155</f>
        <v>0</v>
      </c>
      <c r="F14" s="5">
        <f>+Calcoli!F155</f>
        <v>0</v>
      </c>
      <c r="G14" s="5">
        <f>+Calcoli!G155</f>
        <v>0</v>
      </c>
      <c r="H14" s="5">
        <f>+Calcoli!H155</f>
        <v>0</v>
      </c>
      <c r="I14" s="5">
        <f>+Calcoli!I155</f>
        <v>0</v>
      </c>
    </row>
    <row r="15" spans="1:9" x14ac:dyDescent="0.25">
      <c r="B15" s="4" t="str">
        <f>+Calcoli!B156</f>
        <v/>
      </c>
      <c r="C15" s="5">
        <f>+Calcoli!C156</f>
        <v>0</v>
      </c>
      <c r="D15" s="5">
        <f>+Calcoli!D156</f>
        <v>0</v>
      </c>
      <c r="E15" s="5">
        <f>+Calcoli!E156</f>
        <v>0</v>
      </c>
      <c r="F15" s="5">
        <f>+Calcoli!F156</f>
        <v>0</v>
      </c>
      <c r="G15" s="5">
        <f>+Calcoli!G156</f>
        <v>0</v>
      </c>
      <c r="H15" s="5">
        <f>+Calcoli!H156</f>
        <v>0</v>
      </c>
      <c r="I15" s="5">
        <f>+Calcoli!I156</f>
        <v>0</v>
      </c>
    </row>
    <row r="16" spans="1:9" x14ac:dyDescent="0.25">
      <c r="B16" s="4" t="str">
        <f>+Calcoli!B157</f>
        <v/>
      </c>
      <c r="C16" s="5">
        <f>+Calcoli!C157</f>
        <v>0</v>
      </c>
      <c r="D16" s="5">
        <f>+Calcoli!D157</f>
        <v>0</v>
      </c>
      <c r="E16" s="5">
        <f>+Calcoli!E157</f>
        <v>0</v>
      </c>
      <c r="F16" s="5">
        <f>+Calcoli!F157</f>
        <v>0</v>
      </c>
      <c r="G16" s="5">
        <f>+Calcoli!G157</f>
        <v>0</v>
      </c>
      <c r="H16" s="5">
        <f>+Calcoli!H157</f>
        <v>0</v>
      </c>
      <c r="I16" s="5">
        <f>+Calcoli!I157</f>
        <v>0</v>
      </c>
    </row>
    <row r="17" spans="2:9" x14ac:dyDescent="0.25">
      <c r="B17" s="4" t="str">
        <f>+Calcoli!B158</f>
        <v/>
      </c>
      <c r="C17" s="5">
        <f>+Calcoli!C158</f>
        <v>0</v>
      </c>
      <c r="D17" s="5">
        <f>+Calcoli!D158</f>
        <v>0</v>
      </c>
      <c r="E17" s="5">
        <f>+Calcoli!E158</f>
        <v>0</v>
      </c>
      <c r="F17" s="5">
        <f>+Calcoli!F158</f>
        <v>0</v>
      </c>
      <c r="G17" s="5">
        <f>+Calcoli!G158</f>
        <v>0</v>
      </c>
      <c r="H17" s="5">
        <f>+Calcoli!H158</f>
        <v>0</v>
      </c>
      <c r="I17" s="5">
        <f>+Calcoli!I158</f>
        <v>0</v>
      </c>
    </row>
    <row r="18" spans="2:9" x14ac:dyDescent="0.25">
      <c r="B18" s="4" t="str">
        <f>+Calcoli!B159</f>
        <v/>
      </c>
      <c r="C18" s="5">
        <f>+Calcoli!C159</f>
        <v>0</v>
      </c>
      <c r="D18" s="5">
        <f>+Calcoli!D159</f>
        <v>0</v>
      </c>
      <c r="E18" s="5">
        <f>+Calcoli!E159</f>
        <v>0</v>
      </c>
      <c r="F18" s="5">
        <f>+Calcoli!F159</f>
        <v>0</v>
      </c>
      <c r="G18" s="5">
        <f>+Calcoli!G159</f>
        <v>0</v>
      </c>
      <c r="H18" s="5">
        <f>+Calcoli!H159</f>
        <v>0</v>
      </c>
      <c r="I18" s="5">
        <f>+Calcoli!I159</f>
        <v>0</v>
      </c>
    </row>
    <row r="19" spans="2:9" x14ac:dyDescent="0.25">
      <c r="B19" s="4" t="str">
        <f>+Calcoli!B160</f>
        <v/>
      </c>
      <c r="C19" s="5">
        <f>+Calcoli!C160</f>
        <v>0</v>
      </c>
      <c r="D19" s="5">
        <f>+Calcoli!D160</f>
        <v>0</v>
      </c>
      <c r="E19" s="5">
        <f>+Calcoli!E160</f>
        <v>0</v>
      </c>
      <c r="F19" s="5">
        <f>+Calcoli!F160</f>
        <v>0</v>
      </c>
      <c r="G19" s="5">
        <f>+Calcoli!G160</f>
        <v>0</v>
      </c>
      <c r="H19" s="5">
        <f>+Calcoli!H160</f>
        <v>0</v>
      </c>
      <c r="I19" s="5">
        <f>+Calcoli!I160</f>
        <v>0</v>
      </c>
    </row>
    <row r="20" spans="2:9" x14ac:dyDescent="0.25">
      <c r="B20" s="4" t="str">
        <f>+Calcoli!B161</f>
        <v/>
      </c>
      <c r="C20" s="5">
        <f>+Calcoli!C161</f>
        <v>0</v>
      </c>
      <c r="D20" s="5">
        <f>+Calcoli!D161</f>
        <v>0</v>
      </c>
      <c r="E20" s="5">
        <f>+Calcoli!E161</f>
        <v>0</v>
      </c>
      <c r="F20" s="5">
        <f>+Calcoli!F161</f>
        <v>0</v>
      </c>
      <c r="G20" s="5">
        <f>+Calcoli!G161</f>
        <v>0</v>
      </c>
      <c r="H20" s="5">
        <f>+Calcoli!H161</f>
        <v>0</v>
      </c>
      <c r="I20" s="5">
        <f>+Calcoli!I161</f>
        <v>0</v>
      </c>
    </row>
    <row r="21" spans="2:9" x14ac:dyDescent="0.25">
      <c r="B21" s="4" t="str">
        <f>+Calcoli!B162</f>
        <v/>
      </c>
      <c r="C21" s="5">
        <f>+Calcoli!C162</f>
        <v>0</v>
      </c>
      <c r="D21" s="5">
        <f>+Calcoli!D162</f>
        <v>0</v>
      </c>
      <c r="E21" s="5">
        <f>+Calcoli!E162</f>
        <v>0</v>
      </c>
      <c r="F21" s="5">
        <f>+Calcoli!F162</f>
        <v>0</v>
      </c>
      <c r="G21" s="5">
        <f>+Calcoli!G162</f>
        <v>0</v>
      </c>
      <c r="H21" s="5">
        <f>+Calcoli!H162</f>
        <v>0</v>
      </c>
      <c r="I21" s="5">
        <f>+Calcoli!I162</f>
        <v>0</v>
      </c>
    </row>
    <row r="22" spans="2:9" x14ac:dyDescent="0.25">
      <c r="B22" s="4" t="str">
        <f>+Calcoli!B163</f>
        <v/>
      </c>
      <c r="C22" s="5">
        <f>+Calcoli!C163</f>
        <v>0</v>
      </c>
      <c r="D22" s="5">
        <f>+Calcoli!D163</f>
        <v>0</v>
      </c>
      <c r="E22" s="5">
        <f>+Calcoli!E163</f>
        <v>0</v>
      </c>
      <c r="F22" s="5">
        <f>+Calcoli!F163</f>
        <v>0</v>
      </c>
      <c r="G22" s="5">
        <f>+Calcoli!G163</f>
        <v>0</v>
      </c>
      <c r="H22" s="5">
        <f>+Calcoli!H163</f>
        <v>0</v>
      </c>
      <c r="I22" s="5">
        <f>+Calcoli!I163</f>
        <v>0</v>
      </c>
    </row>
    <row r="23" spans="2:9" x14ac:dyDescent="0.25">
      <c r="B23" s="4" t="str">
        <f>+Calcoli!B164</f>
        <v/>
      </c>
      <c r="C23" s="5">
        <f>+Calcoli!C164</f>
        <v>0</v>
      </c>
      <c r="D23" s="5">
        <f>+Calcoli!D164</f>
        <v>0</v>
      </c>
      <c r="E23" s="5">
        <f>+Calcoli!E164</f>
        <v>0</v>
      </c>
      <c r="F23" s="5">
        <f>+Calcoli!F164</f>
        <v>0</v>
      </c>
      <c r="G23" s="5">
        <f>+Calcoli!G164</f>
        <v>0</v>
      </c>
      <c r="H23" s="5">
        <f>+Calcoli!H164</f>
        <v>0</v>
      </c>
      <c r="I23" s="5">
        <f>+Calcoli!I164</f>
        <v>0</v>
      </c>
    </row>
    <row r="24" spans="2:9" x14ac:dyDescent="0.25">
      <c r="B24" s="4" t="str">
        <f>+Calcoli!B165</f>
        <v/>
      </c>
      <c r="C24" s="5">
        <f>+Calcoli!C165</f>
        <v>0</v>
      </c>
      <c r="D24" s="5">
        <f>+Calcoli!D165</f>
        <v>0</v>
      </c>
      <c r="E24" s="5">
        <f>+Calcoli!E165</f>
        <v>0</v>
      </c>
      <c r="F24" s="5">
        <f>+Calcoli!F165</f>
        <v>0</v>
      </c>
      <c r="G24" s="5">
        <f>+Calcoli!G165</f>
        <v>0</v>
      </c>
      <c r="H24" s="5">
        <f>+Calcoli!H165</f>
        <v>0</v>
      </c>
      <c r="I24" s="5">
        <f>+Calcoli!I165</f>
        <v>0</v>
      </c>
    </row>
    <row r="25" spans="2:9" x14ac:dyDescent="0.25">
      <c r="B25" s="4" t="str">
        <f>+Calcoli!B166</f>
        <v/>
      </c>
      <c r="C25" s="5">
        <f>+Calcoli!C166</f>
        <v>0</v>
      </c>
      <c r="D25" s="5">
        <f>+Calcoli!D166</f>
        <v>0</v>
      </c>
      <c r="E25" s="5">
        <f>+Calcoli!E166</f>
        <v>0</v>
      </c>
      <c r="F25" s="5">
        <f>+Calcoli!F166</f>
        <v>0</v>
      </c>
      <c r="G25" s="5">
        <f>+Calcoli!G166</f>
        <v>0</v>
      </c>
      <c r="H25" s="5">
        <f>+Calcoli!H166</f>
        <v>0</v>
      </c>
      <c r="I25" s="5">
        <f>+Calcoli!I166</f>
        <v>0</v>
      </c>
    </row>
    <row r="26" spans="2:9" x14ac:dyDescent="0.25">
      <c r="B26" s="1" t="s">
        <v>29</v>
      </c>
      <c r="C26" s="6">
        <f>SUM(C5:C25)</f>
        <v>65000.45</v>
      </c>
      <c r="D26" s="6">
        <f t="shared" ref="D26:I26" si="0">SUM(D5:D25)</f>
        <v>65000.65</v>
      </c>
      <c r="E26" s="6">
        <f t="shared" si="0"/>
        <v>65001.1</v>
      </c>
      <c r="F26" s="6">
        <f t="shared" si="0"/>
        <v>65001.35</v>
      </c>
      <c r="G26" s="6">
        <f t="shared" si="0"/>
        <v>65001.35</v>
      </c>
      <c r="H26" s="6">
        <f t="shared" si="0"/>
        <v>65001.35</v>
      </c>
      <c r="I26" s="6">
        <f t="shared" si="0"/>
        <v>65001.35</v>
      </c>
    </row>
    <row r="27" spans="2:9" x14ac:dyDescent="0.25">
      <c r="B27" t="s">
        <v>298</v>
      </c>
    </row>
  </sheetData>
  <hyperlinks>
    <hyperlink ref="A1" location="MENU!A1" display="TABELLE" xr:uid="{E2493324-799C-4400-A1DC-280F89B81651}"/>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7"/>
  <sheetViews>
    <sheetView showGridLines="0" workbookViewId="0"/>
  </sheetViews>
  <sheetFormatPr defaultRowHeight="15" x14ac:dyDescent="0.25"/>
  <cols>
    <col min="2" max="2" width="32.42578125" bestFit="1" customWidth="1"/>
  </cols>
  <sheetData>
    <row r="1" spans="1:9" x14ac:dyDescent="0.25">
      <c r="A1" s="170" t="s">
        <v>428</v>
      </c>
    </row>
    <row r="3" spans="1:9" x14ac:dyDescent="0.25">
      <c r="B3" s="1" t="s">
        <v>30</v>
      </c>
      <c r="C3" s="7"/>
      <c r="D3" s="7"/>
      <c r="E3" s="7"/>
      <c r="F3" s="7"/>
      <c r="G3" s="7"/>
      <c r="H3" s="7"/>
      <c r="I3" s="7"/>
    </row>
    <row r="4" spans="1:9" x14ac:dyDescent="0.25">
      <c r="B4" s="1" t="s">
        <v>31</v>
      </c>
      <c r="C4" s="1">
        <f>+Calcoli!C169</f>
        <v>2020</v>
      </c>
      <c r="D4" s="1">
        <f>+Calcoli!D169</f>
        <v>2021</v>
      </c>
      <c r="E4" s="1">
        <f>+Calcoli!E169</f>
        <v>2022</v>
      </c>
      <c r="F4" s="1">
        <f>+Calcoli!F169</f>
        <v>2023</v>
      </c>
      <c r="G4" s="1">
        <f>+Calcoli!G169</f>
        <v>2024</v>
      </c>
      <c r="H4" s="1">
        <f>+Calcoli!H169</f>
        <v>2025</v>
      </c>
      <c r="I4" s="1">
        <f>+Calcoli!I169</f>
        <v>2026</v>
      </c>
    </row>
    <row r="5" spans="1:9" x14ac:dyDescent="0.25">
      <c r="B5" s="4" t="str">
        <f>+Calcoli!B170</f>
        <v>Costi Vendita</v>
      </c>
      <c r="C5" s="5">
        <f>+Calcoli!C170</f>
        <v>9.9000000000000005E-2</v>
      </c>
      <c r="D5" s="5">
        <f>+Calcoli!D170</f>
        <v>0.14300000000000002</v>
      </c>
      <c r="E5" s="5">
        <f>+Calcoli!E170</f>
        <v>0.24200000000000002</v>
      </c>
      <c r="F5" s="5">
        <f>+Calcoli!F170</f>
        <v>0.29700000000000004</v>
      </c>
      <c r="G5" s="5">
        <f>+Calcoli!G170</f>
        <v>0.29700000000000004</v>
      </c>
      <c r="H5" s="5">
        <f>+Calcoli!H170</f>
        <v>0.29700000000000004</v>
      </c>
      <c r="I5" s="5">
        <f>+Calcoli!I170</f>
        <v>0.29700000000000004</v>
      </c>
    </row>
    <row r="6" spans="1:9" x14ac:dyDescent="0.25">
      <c r="B6" s="4" t="str">
        <f>+Calcoli!B171</f>
        <v xml:space="preserve">affitti </v>
      </c>
      <c r="C6" s="5">
        <f>+Calcoli!C171</f>
        <v>0</v>
      </c>
      <c r="D6" s="5">
        <f>+Calcoli!D171</f>
        <v>5500</v>
      </c>
      <c r="E6" s="5">
        <f>+Calcoli!E171</f>
        <v>5500</v>
      </c>
      <c r="F6" s="5">
        <f>+Calcoli!F171</f>
        <v>5500</v>
      </c>
      <c r="G6" s="5">
        <f>+Calcoli!G171</f>
        <v>5500</v>
      </c>
      <c r="H6" s="5">
        <f>+Calcoli!H171</f>
        <v>5500</v>
      </c>
      <c r="I6" s="5">
        <f>+Calcoli!I171</f>
        <v>5500</v>
      </c>
    </row>
    <row r="7" spans="1:9" x14ac:dyDescent="0.25">
      <c r="B7" s="4" t="str">
        <f>+Calcoli!B172</f>
        <v>utenze</v>
      </c>
      <c r="C7" s="5">
        <f>+Calcoli!C172</f>
        <v>1100</v>
      </c>
      <c r="D7" s="5">
        <f>+Calcoli!D172</f>
        <v>1100</v>
      </c>
      <c r="E7" s="5">
        <f>+Calcoli!E172</f>
        <v>1100</v>
      </c>
      <c r="F7" s="5">
        <f>+Calcoli!F172</f>
        <v>1100</v>
      </c>
      <c r="G7" s="5">
        <f>+Calcoli!G172</f>
        <v>1100</v>
      </c>
      <c r="H7" s="5">
        <f>+Calcoli!H172</f>
        <v>1100</v>
      </c>
      <c r="I7" s="5">
        <f>+Calcoli!I172</f>
        <v>1100</v>
      </c>
    </row>
    <row r="8" spans="1:9" x14ac:dyDescent="0.25">
      <c r="B8" s="4" t="str">
        <f>+Calcoli!B173</f>
        <v>consulenze legali, fiscali, notarili, ecc…</v>
      </c>
      <c r="C8" s="5">
        <f>+Calcoli!C173</f>
        <v>4400</v>
      </c>
      <c r="D8" s="5">
        <f>+Calcoli!D173</f>
        <v>4400</v>
      </c>
      <c r="E8" s="5">
        <f>+Calcoli!E173</f>
        <v>4400</v>
      </c>
      <c r="F8" s="5">
        <f>+Calcoli!F173</f>
        <v>4400</v>
      </c>
      <c r="G8" s="5">
        <f>+Calcoli!G173</f>
        <v>4400</v>
      </c>
      <c r="H8" s="5">
        <f>+Calcoli!H173</f>
        <v>4400</v>
      </c>
      <c r="I8" s="5">
        <f>+Calcoli!I173</f>
        <v>4400</v>
      </c>
    </row>
    <row r="9" spans="1:9" x14ac:dyDescent="0.25">
      <c r="B9" s="4" t="str">
        <f>+Calcoli!B174</f>
        <v>altri costi amministrativi</v>
      </c>
      <c r="C9" s="5">
        <f>+Calcoli!C174</f>
        <v>2200</v>
      </c>
      <c r="D9" s="5">
        <f>+Calcoli!D174</f>
        <v>2200</v>
      </c>
      <c r="E9" s="5">
        <f>+Calcoli!E174</f>
        <v>2200</v>
      </c>
      <c r="F9" s="5">
        <f>+Calcoli!F174</f>
        <v>2200</v>
      </c>
      <c r="G9" s="5">
        <f>+Calcoli!G174</f>
        <v>2200</v>
      </c>
      <c r="H9" s="5">
        <f>+Calcoli!H174</f>
        <v>2200</v>
      </c>
      <c r="I9" s="5">
        <f>+Calcoli!I174</f>
        <v>2200</v>
      </c>
    </row>
    <row r="10" spans="1:9" x14ac:dyDescent="0.25">
      <c r="B10" s="4" t="str">
        <f>+Calcoli!B175</f>
        <v>Premi assicurativi</v>
      </c>
      <c r="C10" s="5">
        <f>+Calcoli!C175</f>
        <v>0</v>
      </c>
      <c r="D10" s="5">
        <f>+Calcoli!D175</f>
        <v>1100</v>
      </c>
      <c r="E10" s="5">
        <f>+Calcoli!E175</f>
        <v>1100</v>
      </c>
      <c r="F10" s="5">
        <f>+Calcoli!F175</f>
        <v>1100</v>
      </c>
      <c r="G10" s="5">
        <f>+Calcoli!G175</f>
        <v>1100</v>
      </c>
      <c r="H10" s="5">
        <f>+Calcoli!H175</f>
        <v>1100</v>
      </c>
      <c r="I10" s="5">
        <f>+Calcoli!I175</f>
        <v>1100</v>
      </c>
    </row>
    <row r="11" spans="1:9" x14ac:dyDescent="0.25">
      <c r="B11" s="4" t="str">
        <f>+Calcoli!B176</f>
        <v/>
      </c>
      <c r="C11" s="5">
        <f>+Calcoli!C176</f>
        <v>0</v>
      </c>
      <c r="D11" s="5">
        <f>+Calcoli!D176</f>
        <v>0</v>
      </c>
      <c r="E11" s="5">
        <f>+Calcoli!E176</f>
        <v>0</v>
      </c>
      <c r="F11" s="5">
        <f>+Calcoli!F176</f>
        <v>0</v>
      </c>
      <c r="G11" s="5">
        <f>+Calcoli!G176</f>
        <v>0</v>
      </c>
      <c r="H11" s="5">
        <f>+Calcoli!H176</f>
        <v>0</v>
      </c>
      <c r="I11" s="5">
        <f>+Calcoli!I176</f>
        <v>0</v>
      </c>
    </row>
    <row r="12" spans="1:9" x14ac:dyDescent="0.25">
      <c r="B12" s="4" t="str">
        <f>+Calcoli!B177</f>
        <v/>
      </c>
      <c r="C12" s="5">
        <f>+Calcoli!C177</f>
        <v>0</v>
      </c>
      <c r="D12" s="5">
        <f>+Calcoli!D177</f>
        <v>0</v>
      </c>
      <c r="E12" s="5">
        <f>+Calcoli!E177</f>
        <v>0</v>
      </c>
      <c r="F12" s="5">
        <f>+Calcoli!F177</f>
        <v>0</v>
      </c>
      <c r="G12" s="5">
        <f>+Calcoli!G177</f>
        <v>0</v>
      </c>
      <c r="H12" s="5">
        <f>+Calcoli!H177</f>
        <v>0</v>
      </c>
      <c r="I12" s="5">
        <f>+Calcoli!I177</f>
        <v>0</v>
      </c>
    </row>
    <row r="13" spans="1:9" x14ac:dyDescent="0.25">
      <c r="B13" s="4" t="str">
        <f>+Calcoli!B178</f>
        <v/>
      </c>
      <c r="C13" s="5">
        <f>+Calcoli!C178</f>
        <v>0</v>
      </c>
      <c r="D13" s="5">
        <f>+Calcoli!D178</f>
        <v>0</v>
      </c>
      <c r="E13" s="5">
        <f>+Calcoli!E178</f>
        <v>0</v>
      </c>
      <c r="F13" s="5">
        <f>+Calcoli!F178</f>
        <v>0</v>
      </c>
      <c r="G13" s="5">
        <f>+Calcoli!G178</f>
        <v>0</v>
      </c>
      <c r="H13" s="5">
        <f>+Calcoli!H178</f>
        <v>0</v>
      </c>
      <c r="I13" s="5">
        <f>+Calcoli!I178</f>
        <v>0</v>
      </c>
    </row>
    <row r="14" spans="1:9" x14ac:dyDescent="0.25">
      <c r="B14" s="4" t="str">
        <f>+Calcoli!B179</f>
        <v/>
      </c>
      <c r="C14" s="5">
        <f>+Calcoli!C179</f>
        <v>0</v>
      </c>
      <c r="D14" s="5">
        <f>+Calcoli!D179</f>
        <v>0</v>
      </c>
      <c r="E14" s="5">
        <f>+Calcoli!E179</f>
        <v>0</v>
      </c>
      <c r="F14" s="5">
        <f>+Calcoli!F179</f>
        <v>0</v>
      </c>
      <c r="G14" s="5">
        <f>+Calcoli!G179</f>
        <v>0</v>
      </c>
      <c r="H14" s="5">
        <f>+Calcoli!H179</f>
        <v>0</v>
      </c>
      <c r="I14" s="5">
        <f>+Calcoli!I179</f>
        <v>0</v>
      </c>
    </row>
    <row r="15" spans="1:9" x14ac:dyDescent="0.25">
      <c r="B15" s="4" t="str">
        <f>+Calcoli!B180</f>
        <v/>
      </c>
      <c r="C15" s="5">
        <f>+Calcoli!C180</f>
        <v>0</v>
      </c>
      <c r="D15" s="5">
        <f>+Calcoli!D180</f>
        <v>0</v>
      </c>
      <c r="E15" s="5">
        <f>+Calcoli!E180</f>
        <v>0</v>
      </c>
      <c r="F15" s="5">
        <f>+Calcoli!F180</f>
        <v>0</v>
      </c>
      <c r="G15" s="5">
        <f>+Calcoli!G180</f>
        <v>0</v>
      </c>
      <c r="H15" s="5">
        <f>+Calcoli!H180</f>
        <v>0</v>
      </c>
      <c r="I15" s="5">
        <f>+Calcoli!I180</f>
        <v>0</v>
      </c>
    </row>
    <row r="16" spans="1:9" x14ac:dyDescent="0.25">
      <c r="B16" s="4" t="str">
        <f>+Calcoli!B181</f>
        <v/>
      </c>
      <c r="C16" s="5">
        <f>+Calcoli!C181</f>
        <v>0</v>
      </c>
      <c r="D16" s="5">
        <f>+Calcoli!D181</f>
        <v>0</v>
      </c>
      <c r="E16" s="5">
        <f>+Calcoli!E181</f>
        <v>0</v>
      </c>
      <c r="F16" s="5">
        <f>+Calcoli!F181</f>
        <v>0</v>
      </c>
      <c r="G16" s="5">
        <f>+Calcoli!G181</f>
        <v>0</v>
      </c>
      <c r="H16" s="5">
        <f>+Calcoli!H181</f>
        <v>0</v>
      </c>
      <c r="I16" s="5">
        <f>+Calcoli!I181</f>
        <v>0</v>
      </c>
    </row>
    <row r="17" spans="2:9" x14ac:dyDescent="0.25">
      <c r="B17" s="4" t="str">
        <f>+Calcoli!B182</f>
        <v/>
      </c>
      <c r="C17" s="5">
        <f>+Calcoli!C182</f>
        <v>0</v>
      </c>
      <c r="D17" s="5">
        <f>+Calcoli!D182</f>
        <v>0</v>
      </c>
      <c r="E17" s="5">
        <f>+Calcoli!E182</f>
        <v>0</v>
      </c>
      <c r="F17" s="5">
        <f>+Calcoli!F182</f>
        <v>0</v>
      </c>
      <c r="G17" s="5">
        <f>+Calcoli!G182</f>
        <v>0</v>
      </c>
      <c r="H17" s="5">
        <f>+Calcoli!H182</f>
        <v>0</v>
      </c>
      <c r="I17" s="5">
        <f>+Calcoli!I182</f>
        <v>0</v>
      </c>
    </row>
    <row r="18" spans="2:9" x14ac:dyDescent="0.25">
      <c r="B18" s="4" t="str">
        <f>+Calcoli!B183</f>
        <v/>
      </c>
      <c r="C18" s="5">
        <f>+Calcoli!C183</f>
        <v>0</v>
      </c>
      <c r="D18" s="5">
        <f>+Calcoli!D183</f>
        <v>0</v>
      </c>
      <c r="E18" s="5">
        <f>+Calcoli!E183</f>
        <v>0</v>
      </c>
      <c r="F18" s="5">
        <f>+Calcoli!F183</f>
        <v>0</v>
      </c>
      <c r="G18" s="5">
        <f>+Calcoli!G183</f>
        <v>0</v>
      </c>
      <c r="H18" s="5">
        <f>+Calcoli!H183</f>
        <v>0</v>
      </c>
      <c r="I18" s="5">
        <f>+Calcoli!I183</f>
        <v>0</v>
      </c>
    </row>
    <row r="19" spans="2:9" x14ac:dyDescent="0.25">
      <c r="B19" s="4" t="str">
        <f>+Calcoli!B184</f>
        <v/>
      </c>
      <c r="C19" s="5">
        <f>+Calcoli!C184</f>
        <v>0</v>
      </c>
      <c r="D19" s="5">
        <f>+Calcoli!D184</f>
        <v>0</v>
      </c>
      <c r="E19" s="5">
        <f>+Calcoli!E184</f>
        <v>0</v>
      </c>
      <c r="F19" s="5">
        <f>+Calcoli!F184</f>
        <v>0</v>
      </c>
      <c r="G19" s="5">
        <f>+Calcoli!G184</f>
        <v>0</v>
      </c>
      <c r="H19" s="5">
        <f>+Calcoli!H184</f>
        <v>0</v>
      </c>
      <c r="I19" s="5">
        <f>+Calcoli!I184</f>
        <v>0</v>
      </c>
    </row>
    <row r="20" spans="2:9" x14ac:dyDescent="0.25">
      <c r="B20" s="4" t="str">
        <f>+Calcoli!B185</f>
        <v/>
      </c>
      <c r="C20" s="5">
        <f>+Calcoli!C185</f>
        <v>0</v>
      </c>
      <c r="D20" s="5">
        <f>+Calcoli!D185</f>
        <v>0</v>
      </c>
      <c r="E20" s="5">
        <f>+Calcoli!E185</f>
        <v>0</v>
      </c>
      <c r="F20" s="5">
        <f>+Calcoli!F185</f>
        <v>0</v>
      </c>
      <c r="G20" s="5">
        <f>+Calcoli!G185</f>
        <v>0</v>
      </c>
      <c r="H20" s="5">
        <f>+Calcoli!H185</f>
        <v>0</v>
      </c>
      <c r="I20" s="5">
        <f>+Calcoli!I185</f>
        <v>0</v>
      </c>
    </row>
    <row r="21" spans="2:9" x14ac:dyDescent="0.25">
      <c r="B21" s="4" t="str">
        <f>+Calcoli!B186</f>
        <v/>
      </c>
      <c r="C21" s="5">
        <f>+Calcoli!C186</f>
        <v>0</v>
      </c>
      <c r="D21" s="5">
        <f>+Calcoli!D186</f>
        <v>0</v>
      </c>
      <c r="E21" s="5">
        <f>+Calcoli!E186</f>
        <v>0</v>
      </c>
      <c r="F21" s="5">
        <f>+Calcoli!F186</f>
        <v>0</v>
      </c>
      <c r="G21" s="5">
        <f>+Calcoli!G186</f>
        <v>0</v>
      </c>
      <c r="H21" s="5">
        <f>+Calcoli!H186</f>
        <v>0</v>
      </c>
      <c r="I21" s="5">
        <f>+Calcoli!I186</f>
        <v>0</v>
      </c>
    </row>
    <row r="22" spans="2:9" x14ac:dyDescent="0.25">
      <c r="B22" s="4" t="str">
        <f>+Calcoli!B187</f>
        <v/>
      </c>
      <c r="C22" s="5">
        <f>+Calcoli!C187</f>
        <v>0</v>
      </c>
      <c r="D22" s="5">
        <f>+Calcoli!D187</f>
        <v>0</v>
      </c>
      <c r="E22" s="5">
        <f>+Calcoli!E187</f>
        <v>0</v>
      </c>
      <c r="F22" s="5">
        <f>+Calcoli!F187</f>
        <v>0</v>
      </c>
      <c r="G22" s="5">
        <f>+Calcoli!G187</f>
        <v>0</v>
      </c>
      <c r="H22" s="5">
        <f>+Calcoli!H187</f>
        <v>0</v>
      </c>
      <c r="I22" s="5">
        <f>+Calcoli!I187</f>
        <v>0</v>
      </c>
    </row>
    <row r="23" spans="2:9" x14ac:dyDescent="0.25">
      <c r="B23" s="4" t="str">
        <f>+Calcoli!B188</f>
        <v/>
      </c>
      <c r="C23" s="5">
        <f>+Calcoli!C188</f>
        <v>0</v>
      </c>
      <c r="D23" s="5">
        <f>+Calcoli!D188</f>
        <v>0</v>
      </c>
      <c r="E23" s="5">
        <f>+Calcoli!E188</f>
        <v>0</v>
      </c>
      <c r="F23" s="5">
        <f>+Calcoli!F188</f>
        <v>0</v>
      </c>
      <c r="G23" s="5">
        <f>+Calcoli!G188</f>
        <v>0</v>
      </c>
      <c r="H23" s="5">
        <f>+Calcoli!H188</f>
        <v>0</v>
      </c>
      <c r="I23" s="5">
        <f>+Calcoli!I188</f>
        <v>0</v>
      </c>
    </row>
    <row r="24" spans="2:9" x14ac:dyDescent="0.25">
      <c r="B24" s="4" t="str">
        <f>+Calcoli!B189</f>
        <v/>
      </c>
      <c r="C24" s="5">
        <f>+Calcoli!C189</f>
        <v>0</v>
      </c>
      <c r="D24" s="5">
        <f>+Calcoli!D189</f>
        <v>0</v>
      </c>
      <c r="E24" s="5">
        <f>+Calcoli!E189</f>
        <v>0</v>
      </c>
      <c r="F24" s="5">
        <f>+Calcoli!F189</f>
        <v>0</v>
      </c>
      <c r="G24" s="5">
        <f>+Calcoli!G189</f>
        <v>0</v>
      </c>
      <c r="H24" s="5">
        <f>+Calcoli!H189</f>
        <v>0</v>
      </c>
      <c r="I24" s="5">
        <f>+Calcoli!I189</f>
        <v>0</v>
      </c>
    </row>
    <row r="25" spans="2:9" x14ac:dyDescent="0.25">
      <c r="B25" s="4" t="str">
        <f>+Calcoli!B190</f>
        <v/>
      </c>
      <c r="C25" s="5">
        <f>+Calcoli!C190</f>
        <v>0</v>
      </c>
      <c r="D25" s="5">
        <f>+Calcoli!D190</f>
        <v>0</v>
      </c>
      <c r="E25" s="5">
        <f>+Calcoli!E190</f>
        <v>0</v>
      </c>
      <c r="F25" s="5">
        <f>+Calcoli!F190</f>
        <v>0</v>
      </c>
      <c r="G25" s="5">
        <f>+Calcoli!G190</f>
        <v>0</v>
      </c>
      <c r="H25" s="5">
        <f>+Calcoli!H190</f>
        <v>0</v>
      </c>
      <c r="I25" s="5">
        <f>+Calcoli!I190</f>
        <v>0</v>
      </c>
    </row>
    <row r="26" spans="2:9" x14ac:dyDescent="0.25">
      <c r="B26" s="1" t="s">
        <v>32</v>
      </c>
      <c r="C26" s="6">
        <f>SUM(C5:C25)</f>
        <v>7700.0990000000002</v>
      </c>
      <c r="D26" s="6">
        <f t="shared" ref="D26:I26" si="0">SUM(D5:D25)</f>
        <v>14300.143</v>
      </c>
      <c r="E26" s="6">
        <f t="shared" si="0"/>
        <v>14300.242</v>
      </c>
      <c r="F26" s="6">
        <f t="shared" si="0"/>
        <v>14300.296999999999</v>
      </c>
      <c r="G26" s="6">
        <f t="shared" si="0"/>
        <v>14300.296999999999</v>
      </c>
      <c r="H26" s="6">
        <f t="shared" si="0"/>
        <v>14300.296999999999</v>
      </c>
      <c r="I26" s="6">
        <f t="shared" si="0"/>
        <v>14300.296999999999</v>
      </c>
    </row>
    <row r="27" spans="2:9" x14ac:dyDescent="0.25">
      <c r="B27" t="s">
        <v>298</v>
      </c>
    </row>
  </sheetData>
  <hyperlinks>
    <hyperlink ref="A1" location="MENU!A1" display="TABELLE" xr:uid="{890EAE21-234D-4364-83AF-F1B69AD3E6A8}"/>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7"/>
  <sheetViews>
    <sheetView showGridLines="0" workbookViewId="0"/>
  </sheetViews>
  <sheetFormatPr defaultRowHeight="15" x14ac:dyDescent="0.25"/>
  <cols>
    <col min="2" max="2" width="32.42578125" bestFit="1" customWidth="1"/>
  </cols>
  <sheetData>
    <row r="1" spans="1:9" x14ac:dyDescent="0.25">
      <c r="A1" s="170" t="s">
        <v>428</v>
      </c>
    </row>
    <row r="3" spans="1:9" x14ac:dyDescent="0.25">
      <c r="B3" s="1" t="s">
        <v>33</v>
      </c>
      <c r="C3" s="7"/>
      <c r="D3" s="7"/>
      <c r="E3" s="7"/>
      <c r="F3" s="7"/>
      <c r="G3" s="7"/>
      <c r="H3" s="7"/>
      <c r="I3" s="7"/>
    </row>
    <row r="4" spans="1:9" x14ac:dyDescent="0.25">
      <c r="B4" s="1" t="s">
        <v>34</v>
      </c>
      <c r="C4" s="1">
        <f>+Calcoli!C219</f>
        <v>2020</v>
      </c>
      <c r="D4" s="1">
        <f>+Calcoli!D219</f>
        <v>2021</v>
      </c>
      <c r="E4" s="1">
        <f>+Calcoli!E219</f>
        <v>2022</v>
      </c>
      <c r="F4" s="1">
        <f>+Calcoli!F219</f>
        <v>2023</v>
      </c>
      <c r="G4" s="1">
        <f>+Calcoli!G219</f>
        <v>2024</v>
      </c>
      <c r="H4" s="1">
        <f>+Calcoli!H219</f>
        <v>2025</v>
      </c>
      <c r="I4" s="1">
        <f>+Calcoli!I219</f>
        <v>2026</v>
      </c>
    </row>
    <row r="5" spans="1:9" x14ac:dyDescent="0.25">
      <c r="B5" s="4" t="str">
        <f>+Calcoli!B220</f>
        <v>Costi Vendita</v>
      </c>
      <c r="C5" s="5">
        <f>+Calcoli!C220</f>
        <v>0.50325000000000009</v>
      </c>
      <c r="D5" s="5">
        <f>+Calcoli!D220</f>
        <v>0.77266666666666661</v>
      </c>
      <c r="E5" s="5">
        <f>+Calcoli!E220</f>
        <v>1.2962500000000001</v>
      </c>
      <c r="F5" s="5">
        <f>+Calcoli!F220</f>
        <v>1.6215833333333336</v>
      </c>
      <c r="G5" s="5">
        <f>+Calcoli!G220</f>
        <v>1.6470000000000002</v>
      </c>
      <c r="H5" s="5">
        <f>+Calcoli!H220</f>
        <v>1.6470000000000002</v>
      </c>
      <c r="I5" s="5">
        <f>+Calcoli!I220</f>
        <v>1.6470000000000002</v>
      </c>
    </row>
    <row r="6" spans="1:9" x14ac:dyDescent="0.25">
      <c r="B6" s="4" t="str">
        <f>+Calcoli!B221</f>
        <v xml:space="preserve">affitti </v>
      </c>
      <c r="C6" s="5">
        <f>+Calcoli!C221</f>
        <v>25000</v>
      </c>
      <c r="D6" s="5">
        <f>+Calcoli!D221</f>
        <v>30500</v>
      </c>
      <c r="E6" s="5">
        <f>+Calcoli!E221</f>
        <v>30500</v>
      </c>
      <c r="F6" s="5">
        <f>+Calcoli!F221</f>
        <v>30500</v>
      </c>
      <c r="G6" s="5">
        <f>+Calcoli!G221</f>
        <v>30500</v>
      </c>
      <c r="H6" s="5">
        <f>+Calcoli!H221</f>
        <v>30500</v>
      </c>
      <c r="I6" s="5">
        <f>+Calcoli!I221</f>
        <v>30500</v>
      </c>
    </row>
    <row r="7" spans="1:9" x14ac:dyDescent="0.25">
      <c r="B7" s="4" t="str">
        <f>+Calcoli!B222</f>
        <v>utenze</v>
      </c>
      <c r="C7" s="5">
        <f>+Calcoli!C222</f>
        <v>5591.666666666667</v>
      </c>
      <c r="D7" s="5">
        <f>+Calcoli!D222</f>
        <v>6100</v>
      </c>
      <c r="E7" s="5">
        <f>+Calcoli!E222</f>
        <v>6100</v>
      </c>
      <c r="F7" s="5">
        <f>+Calcoli!F222</f>
        <v>6100</v>
      </c>
      <c r="G7" s="5">
        <f>+Calcoli!G222</f>
        <v>6100</v>
      </c>
      <c r="H7" s="5">
        <f>+Calcoli!H222</f>
        <v>6100</v>
      </c>
      <c r="I7" s="5">
        <f>+Calcoli!I222</f>
        <v>6100</v>
      </c>
    </row>
    <row r="8" spans="1:9" x14ac:dyDescent="0.25">
      <c r="B8" s="4" t="str">
        <f>+Calcoli!B223</f>
        <v>consulenze legali, fiscali, notarili, ecc…</v>
      </c>
      <c r="C8" s="5">
        <f>+Calcoli!C223</f>
        <v>24400</v>
      </c>
      <c r="D8" s="5">
        <f>+Calcoli!D223</f>
        <v>24400</v>
      </c>
      <c r="E8" s="5">
        <f>+Calcoli!E223</f>
        <v>24400</v>
      </c>
      <c r="F8" s="5">
        <f>+Calcoli!F223</f>
        <v>24400</v>
      </c>
      <c r="G8" s="5">
        <f>+Calcoli!G223</f>
        <v>24400</v>
      </c>
      <c r="H8" s="5">
        <f>+Calcoli!H223</f>
        <v>24400</v>
      </c>
      <c r="I8" s="5">
        <f>+Calcoli!I223</f>
        <v>24400</v>
      </c>
    </row>
    <row r="9" spans="1:9" x14ac:dyDescent="0.25">
      <c r="B9" s="4" t="str">
        <f>+Calcoli!B224</f>
        <v>altri costi amministrativi</v>
      </c>
      <c r="C9" s="5">
        <f>+Calcoli!C224</f>
        <v>12200</v>
      </c>
      <c r="D9" s="5">
        <f>+Calcoli!D224</f>
        <v>12200</v>
      </c>
      <c r="E9" s="5">
        <f>+Calcoli!E224</f>
        <v>12200</v>
      </c>
      <c r="F9" s="5">
        <f>+Calcoli!F224</f>
        <v>12200</v>
      </c>
      <c r="G9" s="5">
        <f>+Calcoli!G224</f>
        <v>12200</v>
      </c>
      <c r="H9" s="5">
        <f>+Calcoli!H224</f>
        <v>12200</v>
      </c>
      <c r="I9" s="5">
        <f>+Calcoli!I224</f>
        <v>12200</v>
      </c>
    </row>
    <row r="10" spans="1:9" x14ac:dyDescent="0.25">
      <c r="B10" s="4" t="str">
        <f>+Calcoli!B225</f>
        <v>Premi assicurativi</v>
      </c>
      <c r="C10" s="5">
        <f>+Calcoli!C225</f>
        <v>5000</v>
      </c>
      <c r="D10" s="5">
        <f>+Calcoli!D225</f>
        <v>6100</v>
      </c>
      <c r="E10" s="5">
        <f>+Calcoli!E225</f>
        <v>6100</v>
      </c>
      <c r="F10" s="5">
        <f>+Calcoli!F225</f>
        <v>6100</v>
      </c>
      <c r="G10" s="5">
        <f>+Calcoli!G225</f>
        <v>6100</v>
      </c>
      <c r="H10" s="5">
        <f>+Calcoli!H225</f>
        <v>6100</v>
      </c>
      <c r="I10" s="5">
        <f>+Calcoli!I225</f>
        <v>6100</v>
      </c>
    </row>
    <row r="11" spans="1:9" x14ac:dyDescent="0.25">
      <c r="B11" s="4" t="str">
        <f>+Calcoli!B226</f>
        <v/>
      </c>
      <c r="C11" s="5">
        <f>+Calcoli!C226</f>
        <v>0</v>
      </c>
      <c r="D11" s="5">
        <f>+Calcoli!D226</f>
        <v>0</v>
      </c>
      <c r="E11" s="5">
        <f>+Calcoli!E226</f>
        <v>0</v>
      </c>
      <c r="F11" s="5">
        <f>+Calcoli!F226</f>
        <v>0</v>
      </c>
      <c r="G11" s="5">
        <f>+Calcoli!G226</f>
        <v>0</v>
      </c>
      <c r="H11" s="5">
        <f>+Calcoli!H226</f>
        <v>0</v>
      </c>
      <c r="I11" s="5">
        <f>+Calcoli!I226</f>
        <v>0</v>
      </c>
    </row>
    <row r="12" spans="1:9" x14ac:dyDescent="0.25">
      <c r="B12" s="4" t="str">
        <f>+Calcoli!B227</f>
        <v/>
      </c>
      <c r="C12" s="5">
        <f>+Calcoli!C227</f>
        <v>0</v>
      </c>
      <c r="D12" s="5">
        <f>+Calcoli!D227</f>
        <v>0</v>
      </c>
      <c r="E12" s="5">
        <f>+Calcoli!E227</f>
        <v>0</v>
      </c>
      <c r="F12" s="5">
        <f>+Calcoli!F227</f>
        <v>0</v>
      </c>
      <c r="G12" s="5">
        <f>+Calcoli!G227</f>
        <v>0</v>
      </c>
      <c r="H12" s="5">
        <f>+Calcoli!H227</f>
        <v>0</v>
      </c>
      <c r="I12" s="5">
        <f>+Calcoli!I227</f>
        <v>0</v>
      </c>
    </row>
    <row r="13" spans="1:9" x14ac:dyDescent="0.25">
      <c r="B13" s="4" t="str">
        <f>+Calcoli!B228</f>
        <v/>
      </c>
      <c r="C13" s="5">
        <f>+Calcoli!C228</f>
        <v>0</v>
      </c>
      <c r="D13" s="5">
        <f>+Calcoli!D228</f>
        <v>0</v>
      </c>
      <c r="E13" s="5">
        <f>+Calcoli!E228</f>
        <v>0</v>
      </c>
      <c r="F13" s="5">
        <f>+Calcoli!F228</f>
        <v>0</v>
      </c>
      <c r="G13" s="5">
        <f>+Calcoli!G228</f>
        <v>0</v>
      </c>
      <c r="H13" s="5">
        <f>+Calcoli!H228</f>
        <v>0</v>
      </c>
      <c r="I13" s="5">
        <f>+Calcoli!I228</f>
        <v>0</v>
      </c>
    </row>
    <row r="14" spans="1:9" x14ac:dyDescent="0.25">
      <c r="B14" s="4" t="str">
        <f>+Calcoli!B229</f>
        <v/>
      </c>
      <c r="C14" s="5">
        <f>+Calcoli!C229</f>
        <v>0</v>
      </c>
      <c r="D14" s="5">
        <f>+Calcoli!D229</f>
        <v>0</v>
      </c>
      <c r="E14" s="5">
        <f>+Calcoli!E229</f>
        <v>0</v>
      </c>
      <c r="F14" s="5">
        <f>+Calcoli!F229</f>
        <v>0</v>
      </c>
      <c r="G14" s="5">
        <f>+Calcoli!G229</f>
        <v>0</v>
      </c>
      <c r="H14" s="5">
        <f>+Calcoli!H229</f>
        <v>0</v>
      </c>
      <c r="I14" s="5">
        <f>+Calcoli!I229</f>
        <v>0</v>
      </c>
    </row>
    <row r="15" spans="1:9" x14ac:dyDescent="0.25">
      <c r="B15" s="4" t="str">
        <f>+Calcoli!B230</f>
        <v/>
      </c>
      <c r="C15" s="5">
        <f>+Calcoli!C230</f>
        <v>0</v>
      </c>
      <c r="D15" s="5">
        <f>+Calcoli!D230</f>
        <v>0</v>
      </c>
      <c r="E15" s="5">
        <f>+Calcoli!E230</f>
        <v>0</v>
      </c>
      <c r="F15" s="5">
        <f>+Calcoli!F230</f>
        <v>0</v>
      </c>
      <c r="G15" s="5">
        <f>+Calcoli!G230</f>
        <v>0</v>
      </c>
      <c r="H15" s="5">
        <f>+Calcoli!H230</f>
        <v>0</v>
      </c>
      <c r="I15" s="5">
        <f>+Calcoli!I230</f>
        <v>0</v>
      </c>
    </row>
    <row r="16" spans="1:9" x14ac:dyDescent="0.25">
      <c r="B16" s="4" t="str">
        <f>+Calcoli!B231</f>
        <v/>
      </c>
      <c r="C16" s="5">
        <f>+Calcoli!C231</f>
        <v>0</v>
      </c>
      <c r="D16" s="5">
        <f>+Calcoli!D231</f>
        <v>0</v>
      </c>
      <c r="E16" s="5">
        <f>+Calcoli!E231</f>
        <v>0</v>
      </c>
      <c r="F16" s="5">
        <f>+Calcoli!F231</f>
        <v>0</v>
      </c>
      <c r="G16" s="5">
        <f>+Calcoli!G231</f>
        <v>0</v>
      </c>
      <c r="H16" s="5">
        <f>+Calcoli!H231</f>
        <v>0</v>
      </c>
      <c r="I16" s="5">
        <f>+Calcoli!I231</f>
        <v>0</v>
      </c>
    </row>
    <row r="17" spans="2:9" x14ac:dyDescent="0.25">
      <c r="B17" s="4" t="str">
        <f>+Calcoli!B232</f>
        <v/>
      </c>
      <c r="C17" s="5">
        <f>+Calcoli!C232</f>
        <v>0</v>
      </c>
      <c r="D17" s="5">
        <f>+Calcoli!D232</f>
        <v>0</v>
      </c>
      <c r="E17" s="5">
        <f>+Calcoli!E232</f>
        <v>0</v>
      </c>
      <c r="F17" s="5">
        <f>+Calcoli!F232</f>
        <v>0</v>
      </c>
      <c r="G17" s="5">
        <f>+Calcoli!G232</f>
        <v>0</v>
      </c>
      <c r="H17" s="5">
        <f>+Calcoli!H232</f>
        <v>0</v>
      </c>
      <c r="I17" s="5">
        <f>+Calcoli!I232</f>
        <v>0</v>
      </c>
    </row>
    <row r="18" spans="2:9" x14ac:dyDescent="0.25">
      <c r="B18" s="4" t="str">
        <f>+Calcoli!B233</f>
        <v/>
      </c>
      <c r="C18" s="5">
        <f>+Calcoli!C233</f>
        <v>0</v>
      </c>
      <c r="D18" s="5">
        <f>+Calcoli!D233</f>
        <v>0</v>
      </c>
      <c r="E18" s="5">
        <f>+Calcoli!E233</f>
        <v>0</v>
      </c>
      <c r="F18" s="5">
        <f>+Calcoli!F233</f>
        <v>0</v>
      </c>
      <c r="G18" s="5">
        <f>+Calcoli!G233</f>
        <v>0</v>
      </c>
      <c r="H18" s="5">
        <f>+Calcoli!H233</f>
        <v>0</v>
      </c>
      <c r="I18" s="5">
        <f>+Calcoli!I233</f>
        <v>0</v>
      </c>
    </row>
    <row r="19" spans="2:9" x14ac:dyDescent="0.25">
      <c r="B19" s="4" t="str">
        <f>+Calcoli!B234</f>
        <v/>
      </c>
      <c r="C19" s="5">
        <f>+Calcoli!C234</f>
        <v>0</v>
      </c>
      <c r="D19" s="5">
        <f>+Calcoli!D234</f>
        <v>0</v>
      </c>
      <c r="E19" s="5">
        <f>+Calcoli!E234</f>
        <v>0</v>
      </c>
      <c r="F19" s="5">
        <f>+Calcoli!F234</f>
        <v>0</v>
      </c>
      <c r="G19" s="5">
        <f>+Calcoli!G234</f>
        <v>0</v>
      </c>
      <c r="H19" s="5">
        <f>+Calcoli!H234</f>
        <v>0</v>
      </c>
      <c r="I19" s="5">
        <f>+Calcoli!I234</f>
        <v>0</v>
      </c>
    </row>
    <row r="20" spans="2:9" x14ac:dyDescent="0.25">
      <c r="B20" s="4" t="str">
        <f>+Calcoli!B235</f>
        <v/>
      </c>
      <c r="C20" s="5">
        <f>+Calcoli!C235</f>
        <v>0</v>
      </c>
      <c r="D20" s="5">
        <f>+Calcoli!D235</f>
        <v>0</v>
      </c>
      <c r="E20" s="5">
        <f>+Calcoli!E235</f>
        <v>0</v>
      </c>
      <c r="F20" s="5">
        <f>+Calcoli!F235</f>
        <v>0</v>
      </c>
      <c r="G20" s="5">
        <f>+Calcoli!G235</f>
        <v>0</v>
      </c>
      <c r="H20" s="5">
        <f>+Calcoli!H235</f>
        <v>0</v>
      </c>
      <c r="I20" s="5">
        <f>+Calcoli!I235</f>
        <v>0</v>
      </c>
    </row>
    <row r="21" spans="2:9" x14ac:dyDescent="0.25">
      <c r="B21" s="4" t="str">
        <f>+Calcoli!B236</f>
        <v/>
      </c>
      <c r="C21" s="5">
        <f>+Calcoli!C236</f>
        <v>0</v>
      </c>
      <c r="D21" s="5">
        <f>+Calcoli!D236</f>
        <v>0</v>
      </c>
      <c r="E21" s="5">
        <f>+Calcoli!E236</f>
        <v>0</v>
      </c>
      <c r="F21" s="5">
        <f>+Calcoli!F236</f>
        <v>0</v>
      </c>
      <c r="G21" s="5">
        <f>+Calcoli!G236</f>
        <v>0</v>
      </c>
      <c r="H21" s="5">
        <f>+Calcoli!H236</f>
        <v>0</v>
      </c>
      <c r="I21" s="5">
        <f>+Calcoli!I236</f>
        <v>0</v>
      </c>
    </row>
    <row r="22" spans="2:9" x14ac:dyDescent="0.25">
      <c r="B22" s="4" t="str">
        <f>+Calcoli!B237</f>
        <v/>
      </c>
      <c r="C22" s="5">
        <f>+Calcoli!C237</f>
        <v>0</v>
      </c>
      <c r="D22" s="5">
        <f>+Calcoli!D237</f>
        <v>0</v>
      </c>
      <c r="E22" s="5">
        <f>+Calcoli!E237</f>
        <v>0</v>
      </c>
      <c r="F22" s="5">
        <f>+Calcoli!F237</f>
        <v>0</v>
      </c>
      <c r="G22" s="5">
        <f>+Calcoli!G237</f>
        <v>0</v>
      </c>
      <c r="H22" s="5">
        <f>+Calcoli!H237</f>
        <v>0</v>
      </c>
      <c r="I22" s="5">
        <f>+Calcoli!I237</f>
        <v>0</v>
      </c>
    </row>
    <row r="23" spans="2:9" x14ac:dyDescent="0.25">
      <c r="B23" s="4" t="str">
        <f>+Calcoli!B238</f>
        <v/>
      </c>
      <c r="C23" s="5">
        <f>+Calcoli!C238</f>
        <v>0</v>
      </c>
      <c r="D23" s="5">
        <f>+Calcoli!D238</f>
        <v>0</v>
      </c>
      <c r="E23" s="5">
        <f>+Calcoli!E238</f>
        <v>0</v>
      </c>
      <c r="F23" s="5">
        <f>+Calcoli!F238</f>
        <v>0</v>
      </c>
      <c r="G23" s="5">
        <f>+Calcoli!G238</f>
        <v>0</v>
      </c>
      <c r="H23" s="5">
        <f>+Calcoli!H238</f>
        <v>0</v>
      </c>
      <c r="I23" s="5">
        <f>+Calcoli!I238</f>
        <v>0</v>
      </c>
    </row>
    <row r="24" spans="2:9" x14ac:dyDescent="0.25">
      <c r="B24" s="4" t="str">
        <f>+Calcoli!B239</f>
        <v/>
      </c>
      <c r="C24" s="5">
        <f>+Calcoli!C239</f>
        <v>0</v>
      </c>
      <c r="D24" s="5">
        <f>+Calcoli!D239</f>
        <v>0</v>
      </c>
      <c r="E24" s="5">
        <f>+Calcoli!E239</f>
        <v>0</v>
      </c>
      <c r="F24" s="5">
        <f>+Calcoli!F239</f>
        <v>0</v>
      </c>
      <c r="G24" s="5">
        <f>+Calcoli!G239</f>
        <v>0</v>
      </c>
      <c r="H24" s="5">
        <f>+Calcoli!H239</f>
        <v>0</v>
      </c>
      <c r="I24" s="5">
        <f>+Calcoli!I239</f>
        <v>0</v>
      </c>
    </row>
    <row r="25" spans="2:9" x14ac:dyDescent="0.25">
      <c r="B25" s="4" t="str">
        <f>+Calcoli!B240</f>
        <v/>
      </c>
      <c r="C25" s="5">
        <f>+Calcoli!C240</f>
        <v>0</v>
      </c>
      <c r="D25" s="5">
        <f>+Calcoli!D240</f>
        <v>0</v>
      </c>
      <c r="E25" s="5">
        <f>+Calcoli!E240</f>
        <v>0</v>
      </c>
      <c r="F25" s="5">
        <f>+Calcoli!F240</f>
        <v>0</v>
      </c>
      <c r="G25" s="5">
        <f>+Calcoli!G240</f>
        <v>0</v>
      </c>
      <c r="H25" s="5">
        <f>+Calcoli!H240</f>
        <v>0</v>
      </c>
      <c r="I25" s="5">
        <f>+Calcoli!I240</f>
        <v>0</v>
      </c>
    </row>
    <row r="26" spans="2:9" x14ac:dyDescent="0.25">
      <c r="B26" s="1" t="s">
        <v>22</v>
      </c>
      <c r="C26" s="6">
        <f>SUM(C5:C25)</f>
        <v>72192.169916666666</v>
      </c>
      <c r="D26" s="6">
        <f t="shared" ref="D26:I26" si="0">SUM(D5:D25)</f>
        <v>79300.772666666671</v>
      </c>
      <c r="E26" s="6">
        <f t="shared" si="0"/>
        <v>79301.296249999999</v>
      </c>
      <c r="F26" s="6">
        <f t="shared" si="0"/>
        <v>79301.621583333326</v>
      </c>
      <c r="G26" s="6">
        <f t="shared" si="0"/>
        <v>79301.646999999997</v>
      </c>
      <c r="H26" s="6">
        <f t="shared" si="0"/>
        <v>79301.646999999997</v>
      </c>
      <c r="I26" s="6">
        <f t="shared" si="0"/>
        <v>79301.646999999997</v>
      </c>
    </row>
    <row r="27" spans="2:9" x14ac:dyDescent="0.25">
      <c r="B27" t="s">
        <v>298</v>
      </c>
    </row>
  </sheetData>
  <hyperlinks>
    <hyperlink ref="A1" location="MENU!A1" display="TABELLE" xr:uid="{2E497797-8BA2-479A-A91D-E9A86E052358}"/>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1"/>
  <sheetViews>
    <sheetView showGridLines="0" workbookViewId="0"/>
  </sheetViews>
  <sheetFormatPr defaultRowHeight="15" x14ac:dyDescent="0.25"/>
  <cols>
    <col min="2" max="2" width="15.5703125" bestFit="1" customWidth="1"/>
  </cols>
  <sheetData>
    <row r="1" spans="1:9" x14ac:dyDescent="0.25">
      <c r="A1" s="170" t="s">
        <v>428</v>
      </c>
    </row>
    <row r="3" spans="1:9" x14ac:dyDescent="0.25">
      <c r="B3" s="1" t="s">
        <v>35</v>
      </c>
      <c r="C3" s="3"/>
      <c r="D3" s="3"/>
      <c r="E3" s="3"/>
      <c r="F3" s="3"/>
      <c r="G3" s="3"/>
      <c r="H3" s="3"/>
      <c r="I3" s="3"/>
    </row>
    <row r="4" spans="1:9" x14ac:dyDescent="0.25">
      <c r="B4" s="1" t="s">
        <v>36</v>
      </c>
      <c r="C4" s="1">
        <f>+Calcoli!C244</f>
        <v>2020</v>
      </c>
      <c r="D4" s="1">
        <f>+Calcoli!D244</f>
        <v>2021</v>
      </c>
      <c r="E4" s="1">
        <f>+Calcoli!E244</f>
        <v>2022</v>
      </c>
      <c r="F4" s="1">
        <f>+Calcoli!F244</f>
        <v>2023</v>
      </c>
      <c r="G4" s="1">
        <f>+Calcoli!G244</f>
        <v>2024</v>
      </c>
      <c r="H4" s="1">
        <f>+Calcoli!H244</f>
        <v>2025</v>
      </c>
      <c r="I4" s="1">
        <f>+Calcoli!I244</f>
        <v>2026</v>
      </c>
    </row>
    <row r="5" spans="1:9" x14ac:dyDescent="0.25">
      <c r="B5" s="1" t="s">
        <v>37</v>
      </c>
      <c r="C5" s="5">
        <f>+Calcoli!C245</f>
        <v>245000</v>
      </c>
      <c r="D5" s="5">
        <f>+Calcoli!D245</f>
        <v>305000</v>
      </c>
      <c r="E5" s="5">
        <f>+Calcoli!E245</f>
        <v>305000</v>
      </c>
      <c r="F5" s="5">
        <f>+Calcoli!F245</f>
        <v>305000</v>
      </c>
      <c r="G5" s="5">
        <f>+Calcoli!G245</f>
        <v>305000</v>
      </c>
      <c r="H5" s="5">
        <f>+Calcoli!H245</f>
        <v>305000</v>
      </c>
      <c r="I5" s="5">
        <f>+Calcoli!I245</f>
        <v>305000</v>
      </c>
    </row>
    <row r="6" spans="1:9" x14ac:dyDescent="0.25">
      <c r="B6" s="1" t="s">
        <v>38</v>
      </c>
      <c r="C6" s="5">
        <f>+Calcoli!C246</f>
        <v>73500</v>
      </c>
      <c r="D6" s="5">
        <f>+Calcoli!D246</f>
        <v>91500</v>
      </c>
      <c r="E6" s="5">
        <f>+Calcoli!E246</f>
        <v>91500</v>
      </c>
      <c r="F6" s="5">
        <f>+Calcoli!F246</f>
        <v>91500</v>
      </c>
      <c r="G6" s="5">
        <f>+Calcoli!G246</f>
        <v>91500</v>
      </c>
      <c r="H6" s="5">
        <f>+Calcoli!H246</f>
        <v>91500</v>
      </c>
      <c r="I6" s="5">
        <f>+Calcoli!I246</f>
        <v>91500</v>
      </c>
    </row>
    <row r="7" spans="1:9" x14ac:dyDescent="0.25">
      <c r="B7" s="1" t="s">
        <v>39</v>
      </c>
      <c r="C7" s="5">
        <f>+Calcoli!C247</f>
        <v>2450</v>
      </c>
      <c r="D7" s="5">
        <f>+Calcoli!D247</f>
        <v>3050</v>
      </c>
      <c r="E7" s="5">
        <f>+Calcoli!E247</f>
        <v>3050</v>
      </c>
      <c r="F7" s="5">
        <f>+Calcoli!F247</f>
        <v>3050</v>
      </c>
      <c r="G7" s="5">
        <f>+Calcoli!G247</f>
        <v>3050</v>
      </c>
      <c r="H7" s="5">
        <f>+Calcoli!H247</f>
        <v>3050</v>
      </c>
      <c r="I7" s="5">
        <f>+Calcoli!I247</f>
        <v>3050</v>
      </c>
    </row>
    <row r="8" spans="1:9" x14ac:dyDescent="0.25">
      <c r="B8" s="1" t="s">
        <v>40</v>
      </c>
      <c r="C8" s="5">
        <f>+Calcoli!C248</f>
        <v>18375</v>
      </c>
      <c r="D8" s="5">
        <f>+Calcoli!D248</f>
        <v>22875</v>
      </c>
      <c r="E8" s="5">
        <f>+Calcoli!E248</f>
        <v>22875</v>
      </c>
      <c r="F8" s="5">
        <f>+Calcoli!F248</f>
        <v>22875</v>
      </c>
      <c r="G8" s="5">
        <f>+Calcoli!G248</f>
        <v>22875</v>
      </c>
      <c r="H8" s="5">
        <f>+Calcoli!H248</f>
        <v>22875</v>
      </c>
      <c r="I8" s="5">
        <f>+Calcoli!I248</f>
        <v>22875</v>
      </c>
    </row>
    <row r="9" spans="1:9" x14ac:dyDescent="0.25">
      <c r="B9" s="1" t="s">
        <v>41</v>
      </c>
      <c r="C9" s="6">
        <f>SUM(C5:C8)</f>
        <v>339325</v>
      </c>
      <c r="D9" s="6">
        <f t="shared" ref="D9:I9" si="0">SUM(D5:D8)</f>
        <v>422425</v>
      </c>
      <c r="E9" s="6">
        <f t="shared" si="0"/>
        <v>422425</v>
      </c>
      <c r="F9" s="6">
        <f t="shared" si="0"/>
        <v>422425</v>
      </c>
      <c r="G9" s="6">
        <f t="shared" si="0"/>
        <v>422425</v>
      </c>
      <c r="H9" s="6">
        <f t="shared" si="0"/>
        <v>422425</v>
      </c>
      <c r="I9" s="6">
        <f t="shared" si="0"/>
        <v>422425</v>
      </c>
    </row>
    <row r="10" spans="1:9" x14ac:dyDescent="0.25">
      <c r="B10" s="8" t="s">
        <v>298</v>
      </c>
      <c r="C10" s="9"/>
      <c r="D10" s="9"/>
      <c r="E10" s="9"/>
      <c r="F10" s="9"/>
      <c r="G10" s="9"/>
      <c r="H10" s="9"/>
      <c r="I10" s="9"/>
    </row>
    <row r="11" spans="1:9" x14ac:dyDescent="0.25">
      <c r="B11" s="7"/>
      <c r="C11" s="7"/>
      <c r="D11" s="7"/>
      <c r="E11" s="7"/>
      <c r="F11" s="7"/>
      <c r="G11" s="7"/>
      <c r="H11" s="7"/>
      <c r="I11" s="7"/>
    </row>
  </sheetData>
  <hyperlinks>
    <hyperlink ref="A1" location="MENU!A1" display="TABELLE" xr:uid="{851599B1-ABDE-4BA5-8EF5-52F3574EBBB5}"/>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2"/>
  <sheetViews>
    <sheetView showGridLines="0" workbookViewId="0"/>
  </sheetViews>
  <sheetFormatPr defaultRowHeight="15" x14ac:dyDescent="0.25"/>
  <cols>
    <col min="2" max="2" width="17.42578125" bestFit="1" customWidth="1"/>
  </cols>
  <sheetData>
    <row r="1" spans="1:9" x14ac:dyDescent="0.25">
      <c r="A1" s="170" t="s">
        <v>428</v>
      </c>
    </row>
    <row r="3" spans="1:9" x14ac:dyDescent="0.25">
      <c r="B3" s="1" t="s">
        <v>42</v>
      </c>
      <c r="C3" s="7"/>
      <c r="D3" s="7"/>
      <c r="E3" s="7"/>
      <c r="F3" s="7"/>
      <c r="G3" s="7"/>
      <c r="H3" s="7"/>
      <c r="I3" s="7"/>
    </row>
    <row r="4" spans="1:9" x14ac:dyDescent="0.25">
      <c r="B4" s="1" t="s">
        <v>328</v>
      </c>
      <c r="C4" s="1">
        <f>+Calcoli!C251</f>
        <v>2020</v>
      </c>
      <c r="D4" s="1">
        <f>+Calcoli!D251</f>
        <v>2021</v>
      </c>
      <c r="E4" s="1">
        <f>+Calcoli!E251</f>
        <v>2022</v>
      </c>
      <c r="F4" s="1">
        <f>+Calcoli!F251</f>
        <v>2023</v>
      </c>
      <c r="G4" s="1">
        <f>+Calcoli!G251</f>
        <v>2024</v>
      </c>
      <c r="H4" s="1">
        <f>+Calcoli!H251</f>
        <v>2025</v>
      </c>
      <c r="I4" s="1">
        <f>+Calcoli!I251</f>
        <v>2026</v>
      </c>
    </row>
    <row r="5" spans="1:9" x14ac:dyDescent="0.25">
      <c r="B5" s="4" t="str">
        <f>+Calcoli!B252</f>
        <v>RAL</v>
      </c>
      <c r="C5" s="5">
        <f>+Calcoli!C252</f>
        <v>245000</v>
      </c>
      <c r="D5" s="5">
        <f>+Calcoli!D252</f>
        <v>305000</v>
      </c>
      <c r="E5" s="5">
        <f>+Calcoli!E252</f>
        <v>305000</v>
      </c>
      <c r="F5" s="5">
        <f>+Calcoli!F252</f>
        <v>305000</v>
      </c>
      <c r="G5" s="5">
        <f>+Calcoli!G252</f>
        <v>305000</v>
      </c>
      <c r="H5" s="5">
        <f>+Calcoli!H252</f>
        <v>305000</v>
      </c>
      <c r="I5" s="5">
        <f>+Calcoli!I252</f>
        <v>305000</v>
      </c>
    </row>
    <row r="6" spans="1:9" x14ac:dyDescent="0.25">
      <c r="B6" s="4" t="str">
        <f>+Calcoli!B253</f>
        <v>INPS</v>
      </c>
      <c r="C6" s="5">
        <f>+Calcoli!C253</f>
        <v>73500</v>
      </c>
      <c r="D6" s="5">
        <f>+Calcoli!D253</f>
        <v>91500</v>
      </c>
      <c r="E6" s="5">
        <f>+Calcoli!E253</f>
        <v>91500</v>
      </c>
      <c r="F6" s="5">
        <f>+Calcoli!F253</f>
        <v>91500</v>
      </c>
      <c r="G6" s="5">
        <f>+Calcoli!G253</f>
        <v>91500</v>
      </c>
      <c r="H6" s="5">
        <f>+Calcoli!H253</f>
        <v>91500</v>
      </c>
      <c r="I6" s="5">
        <f>+Calcoli!I253</f>
        <v>91500</v>
      </c>
    </row>
    <row r="7" spans="1:9" x14ac:dyDescent="0.25">
      <c r="B7" s="4" t="str">
        <f>+Calcoli!B254</f>
        <v>INAIL</v>
      </c>
      <c r="C7" s="5">
        <f>+Calcoli!C254</f>
        <v>2450</v>
      </c>
      <c r="D7" s="5">
        <f>+Calcoli!D254</f>
        <v>3050</v>
      </c>
      <c r="E7" s="5">
        <f>+Calcoli!E254</f>
        <v>3050</v>
      </c>
      <c r="F7" s="5">
        <f>+Calcoli!F254</f>
        <v>3050</v>
      </c>
      <c r="G7" s="5">
        <f>+Calcoli!G254</f>
        <v>3050</v>
      </c>
      <c r="H7" s="5">
        <f>+Calcoli!H254</f>
        <v>3050</v>
      </c>
      <c r="I7" s="5">
        <f>+Calcoli!I254</f>
        <v>3050</v>
      </c>
    </row>
    <row r="8" spans="1:9" x14ac:dyDescent="0.25">
      <c r="B8" s="4" t="str">
        <f>+Calcoli!B255</f>
        <v>TFR</v>
      </c>
      <c r="C8" s="5">
        <f>+Calcoli!C255</f>
        <v>0</v>
      </c>
      <c r="D8" s="5">
        <f>+Calcoli!D255</f>
        <v>0</v>
      </c>
      <c r="E8" s="5">
        <f>+Calcoli!E255</f>
        <v>0</v>
      </c>
      <c r="F8" s="5">
        <f>+Calcoli!F255</f>
        <v>0</v>
      </c>
      <c r="G8" s="5">
        <f>+Calcoli!G255</f>
        <v>0</v>
      </c>
      <c r="H8" s="5">
        <f>+Calcoli!H255</f>
        <v>0</v>
      </c>
      <c r="I8" s="5">
        <f>+Calcoli!I255</f>
        <v>0</v>
      </c>
    </row>
    <row r="9" spans="1:9" x14ac:dyDescent="0.25">
      <c r="B9" s="1" t="s">
        <v>43</v>
      </c>
      <c r="C9" s="6">
        <f>SUM(C5:C8)</f>
        <v>320950</v>
      </c>
      <c r="D9" s="6">
        <f t="shared" ref="D9:I9" si="0">SUM(D5:D8)</f>
        <v>399550</v>
      </c>
      <c r="E9" s="6">
        <f t="shared" si="0"/>
        <v>399550</v>
      </c>
      <c r="F9" s="6">
        <f t="shared" si="0"/>
        <v>399550</v>
      </c>
      <c r="G9" s="6">
        <f t="shared" si="0"/>
        <v>399550</v>
      </c>
      <c r="H9" s="6">
        <f t="shared" si="0"/>
        <v>399550</v>
      </c>
      <c r="I9" s="6">
        <f t="shared" si="0"/>
        <v>399550</v>
      </c>
    </row>
    <row r="10" spans="1:9" x14ac:dyDescent="0.25">
      <c r="B10" t="s">
        <v>298</v>
      </c>
    </row>
    <row r="22" spans="9:9" x14ac:dyDescent="0.25">
      <c r="I22" t="s">
        <v>264</v>
      </c>
    </row>
  </sheetData>
  <hyperlinks>
    <hyperlink ref="A1" location="MENU!A1" display="TABELLE" xr:uid="{1FB925B1-A671-4179-8E48-E029A4856F83}"/>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7"/>
  <sheetViews>
    <sheetView showGridLines="0" workbookViewId="0"/>
  </sheetViews>
  <sheetFormatPr defaultRowHeight="15" x14ac:dyDescent="0.25"/>
  <cols>
    <col min="2" max="2" width="21" bestFit="1" customWidth="1"/>
  </cols>
  <sheetData>
    <row r="1" spans="1:9" x14ac:dyDescent="0.25">
      <c r="A1" s="170" t="s">
        <v>428</v>
      </c>
    </row>
    <row r="3" spans="1:9" x14ac:dyDescent="0.25">
      <c r="B3" s="1" t="s">
        <v>44</v>
      </c>
      <c r="C3" s="7"/>
      <c r="D3" s="7"/>
      <c r="E3" s="7"/>
      <c r="F3" s="7"/>
      <c r="G3" s="7"/>
      <c r="H3" s="7"/>
      <c r="I3" s="7"/>
    </row>
    <row r="4" spans="1:9" x14ac:dyDescent="0.25">
      <c r="B4" s="10" t="s">
        <v>45</v>
      </c>
      <c r="C4" s="1">
        <f>+Calcoli!C262</f>
        <v>2020</v>
      </c>
      <c r="D4" s="1">
        <f>+Calcoli!D262</f>
        <v>2021</v>
      </c>
      <c r="E4" s="1">
        <f>+Calcoli!E262</f>
        <v>2022</v>
      </c>
      <c r="F4" s="1">
        <f>+Calcoli!F262</f>
        <v>2023</v>
      </c>
      <c r="G4" s="1">
        <f>+Calcoli!G262</f>
        <v>2024</v>
      </c>
      <c r="H4" s="1">
        <f>+Calcoli!H262</f>
        <v>2025</v>
      </c>
      <c r="I4" s="1">
        <f>+Calcoli!I262</f>
        <v>2026</v>
      </c>
    </row>
    <row r="5" spans="1:9" x14ac:dyDescent="0.25">
      <c r="B5" s="4" t="str">
        <f>+Calcoli!B263</f>
        <v>Materiali</v>
      </c>
      <c r="C5" s="5">
        <f>+Calcoli!C263</f>
        <v>45000</v>
      </c>
      <c r="D5" s="5">
        <f>+Calcoli!D263</f>
        <v>0</v>
      </c>
      <c r="E5" s="5">
        <f>+Calcoli!E263</f>
        <v>0</v>
      </c>
      <c r="F5" s="5">
        <f>+Calcoli!F263</f>
        <v>0</v>
      </c>
      <c r="G5" s="5">
        <f>+Calcoli!G263</f>
        <v>0</v>
      </c>
      <c r="H5" s="5">
        <f>+Calcoli!H263</f>
        <v>0</v>
      </c>
      <c r="I5" s="5">
        <f>+Calcoli!I263</f>
        <v>0</v>
      </c>
    </row>
    <row r="6" spans="1:9" x14ac:dyDescent="0.25">
      <c r="B6" s="4" t="str">
        <f>+Calcoli!B264</f>
        <v>Immateriali</v>
      </c>
      <c r="C6" s="5">
        <f>+Calcoli!C264</f>
        <v>250000</v>
      </c>
      <c r="D6" s="5">
        <f>+Calcoli!D264</f>
        <v>150000</v>
      </c>
      <c r="E6" s="5">
        <f>+Calcoli!E264</f>
        <v>150000</v>
      </c>
      <c r="F6" s="5">
        <f>+Calcoli!F264</f>
        <v>0</v>
      </c>
      <c r="G6" s="5">
        <f>+Calcoli!G264</f>
        <v>0</v>
      </c>
      <c r="H6" s="5">
        <f>+Calcoli!H264</f>
        <v>0</v>
      </c>
      <c r="I6" s="5">
        <f>+Calcoli!I264</f>
        <v>0</v>
      </c>
    </row>
    <row r="7" spans="1:9" x14ac:dyDescent="0.25">
      <c r="B7" t="s">
        <v>298</v>
      </c>
    </row>
  </sheetData>
  <hyperlinks>
    <hyperlink ref="A1" location="MENU!A1" display="TABELLE" xr:uid="{304BA00C-7E2E-4488-8DFB-587B2329C5C7}"/>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7"/>
  <sheetViews>
    <sheetView showGridLines="0" workbookViewId="0"/>
  </sheetViews>
  <sheetFormatPr defaultRowHeight="15" x14ac:dyDescent="0.25"/>
  <cols>
    <col min="2" max="2" width="21" bestFit="1" customWidth="1"/>
  </cols>
  <sheetData>
    <row r="1" spans="1:9" x14ac:dyDescent="0.25">
      <c r="A1" s="170" t="s">
        <v>428</v>
      </c>
    </row>
    <row r="3" spans="1:9" x14ac:dyDescent="0.25">
      <c r="B3" s="1" t="s">
        <v>48</v>
      </c>
      <c r="C3" s="7"/>
      <c r="D3" s="7"/>
      <c r="E3" s="7"/>
      <c r="F3" s="7"/>
      <c r="G3" s="7"/>
      <c r="H3" s="7"/>
      <c r="I3" s="7"/>
    </row>
    <row r="4" spans="1:9" x14ac:dyDescent="0.25">
      <c r="B4" s="1" t="s">
        <v>49</v>
      </c>
      <c r="C4" s="1">
        <f>+Calcoli!C330</f>
        <v>2020</v>
      </c>
      <c r="D4" s="1">
        <f>+Calcoli!D330</f>
        <v>2021</v>
      </c>
      <c r="E4" s="1">
        <f>+Calcoli!E330</f>
        <v>2022</v>
      </c>
      <c r="F4" s="1">
        <f>+Calcoli!F330</f>
        <v>2023</v>
      </c>
      <c r="G4" s="1">
        <f>+Calcoli!G330</f>
        <v>2024</v>
      </c>
      <c r="H4" s="1">
        <f>+Calcoli!H330</f>
        <v>2025</v>
      </c>
      <c r="I4" s="1">
        <f>+Calcoli!I330</f>
        <v>2026</v>
      </c>
    </row>
    <row r="5" spans="1:9" x14ac:dyDescent="0.25">
      <c r="B5" s="4" t="str">
        <f>+Calcoli!B331</f>
        <v>Materiali</v>
      </c>
      <c r="C5" s="5">
        <f>+Calcoli!C331</f>
        <v>4500</v>
      </c>
      <c r="D5" s="5">
        <f>+Calcoli!D331</f>
        <v>4500</v>
      </c>
      <c r="E5" s="5">
        <f>+Calcoli!E331</f>
        <v>4500</v>
      </c>
      <c r="F5" s="5">
        <f>+Calcoli!F331</f>
        <v>4500</v>
      </c>
      <c r="G5" s="5">
        <f>+Calcoli!G331</f>
        <v>4500</v>
      </c>
      <c r="H5" s="5">
        <f>+Calcoli!H331</f>
        <v>4500</v>
      </c>
      <c r="I5" s="5">
        <f>+Calcoli!I331</f>
        <v>4500</v>
      </c>
    </row>
    <row r="6" spans="1:9" x14ac:dyDescent="0.25">
      <c r="B6" s="4" t="str">
        <f>+Calcoli!B332</f>
        <v>Immateriali</v>
      </c>
      <c r="C6" s="5">
        <f>+Calcoli!C332</f>
        <v>55000</v>
      </c>
      <c r="D6" s="5">
        <f>+Calcoli!D332</f>
        <v>88000</v>
      </c>
      <c r="E6" s="5">
        <f>+Calcoli!E332</f>
        <v>121000</v>
      </c>
      <c r="F6" s="5">
        <f>+Calcoli!F332</f>
        <v>121000</v>
      </c>
      <c r="G6" s="5">
        <f>+Calcoli!G332</f>
        <v>121000</v>
      </c>
      <c r="H6" s="5">
        <f>+Calcoli!H332</f>
        <v>121000</v>
      </c>
      <c r="I6" s="5">
        <f>+Calcoli!I332</f>
        <v>121000</v>
      </c>
    </row>
    <row r="7" spans="1:9" x14ac:dyDescent="0.25">
      <c r="B7" t="s">
        <v>298</v>
      </c>
    </row>
  </sheetData>
  <hyperlinks>
    <hyperlink ref="A1" location="MENU!A1" display="TABELLE" xr:uid="{FE452059-2DB4-4214-B481-7B5467F7183E}"/>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showGridLines="0" workbookViewId="0"/>
  </sheetViews>
  <sheetFormatPr defaultRowHeight="15" x14ac:dyDescent="0.25"/>
  <cols>
    <col min="3" max="3" width="11.42578125" bestFit="1" customWidth="1"/>
    <col min="5" max="5" width="12.42578125" bestFit="1" customWidth="1"/>
    <col min="8" max="8" width="12.42578125" bestFit="1" customWidth="1"/>
    <col min="9" max="9" width="9.5703125" bestFit="1" customWidth="1"/>
    <col min="11" max="11" width="10.5703125" bestFit="1" customWidth="1"/>
    <col min="12" max="12" width="13.42578125" bestFit="1" customWidth="1"/>
  </cols>
  <sheetData>
    <row r="1" spans="1:9" x14ac:dyDescent="0.25">
      <c r="A1" s="170" t="s">
        <v>428</v>
      </c>
    </row>
    <row r="4" spans="1:9" ht="15.75" thickBot="1" x14ac:dyDescent="0.3"/>
    <row r="5" spans="1:9" x14ac:dyDescent="0.25">
      <c r="C5" s="46" t="s">
        <v>213</v>
      </c>
      <c r="D5" s="48">
        <v>2020</v>
      </c>
    </row>
    <row r="7" spans="1:9" ht="15.75" thickBot="1" x14ac:dyDescent="0.3">
      <c r="F7" t="s">
        <v>215</v>
      </c>
      <c r="I7" t="s">
        <v>216</v>
      </c>
    </row>
    <row r="8" spans="1:9" x14ac:dyDescent="0.25">
      <c r="E8" s="46" t="s">
        <v>214</v>
      </c>
      <c r="F8" s="49">
        <v>0.22</v>
      </c>
      <c r="H8" s="46" t="s">
        <v>214</v>
      </c>
      <c r="I8" s="49">
        <v>0.22</v>
      </c>
    </row>
    <row r="10" spans="1:9" ht="15.75" thickBot="1" x14ac:dyDescent="0.3">
      <c r="F10" t="s">
        <v>215</v>
      </c>
      <c r="I10" t="s">
        <v>216</v>
      </c>
    </row>
    <row r="11" spans="1:9" x14ac:dyDescent="0.25">
      <c r="E11" s="46" t="s">
        <v>217</v>
      </c>
      <c r="F11" s="50">
        <v>30</v>
      </c>
      <c r="H11" s="46" t="s">
        <v>217</v>
      </c>
      <c r="I11" s="50">
        <v>60</v>
      </c>
    </row>
    <row r="12" spans="1:9" ht="15.75" thickBot="1" x14ac:dyDescent="0.3"/>
    <row r="13" spans="1:9" x14ac:dyDescent="0.25">
      <c r="E13" s="46" t="s">
        <v>218</v>
      </c>
      <c r="F13" s="49">
        <v>0.24</v>
      </c>
      <c r="H13" s="46" t="s">
        <v>219</v>
      </c>
      <c r="I13" s="49">
        <v>0.04</v>
      </c>
    </row>
  </sheetData>
  <hyperlinks>
    <hyperlink ref="A1" location="MENU!A1" display="TABELLE" xr:uid="{672C20E0-63E4-486A-A77D-F9444636FC78}"/>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8"/>
  <sheetViews>
    <sheetView showGridLines="0" workbookViewId="0"/>
  </sheetViews>
  <sheetFormatPr defaultRowHeight="15" x14ac:dyDescent="0.25"/>
  <cols>
    <col min="2" max="2" width="21" bestFit="1" customWidth="1"/>
  </cols>
  <sheetData>
    <row r="1" spans="1:9" x14ac:dyDescent="0.25">
      <c r="A1" s="170" t="s">
        <v>428</v>
      </c>
    </row>
    <row r="3" spans="1:9" x14ac:dyDescent="0.25">
      <c r="B3" s="1" t="s">
        <v>50</v>
      </c>
      <c r="C3" s="7"/>
      <c r="D3" s="7"/>
      <c r="E3" s="7"/>
      <c r="F3" s="7"/>
      <c r="G3" s="7"/>
      <c r="H3" s="7"/>
      <c r="I3" s="7"/>
    </row>
    <row r="4" spans="1:9" x14ac:dyDescent="0.25">
      <c r="B4" s="1" t="s">
        <v>51</v>
      </c>
      <c r="C4" s="1">
        <f>+Calcoli!C266</f>
        <v>2020</v>
      </c>
      <c r="D4" s="1">
        <f>+Calcoli!D266</f>
        <v>2021</v>
      </c>
      <c r="E4" s="1">
        <f>+Calcoli!E266</f>
        <v>2022</v>
      </c>
      <c r="F4" s="1">
        <f>+Calcoli!F266</f>
        <v>2023</v>
      </c>
      <c r="G4" s="1">
        <f>+Calcoli!G266</f>
        <v>2024</v>
      </c>
      <c r="H4" s="1">
        <f>+Calcoli!H266</f>
        <v>2025</v>
      </c>
      <c r="I4" s="1">
        <f>+Calcoli!I266</f>
        <v>2026</v>
      </c>
    </row>
    <row r="5" spans="1:9" x14ac:dyDescent="0.25">
      <c r="B5" s="4" t="str">
        <f>+Calcoli!B267</f>
        <v>Materiali</v>
      </c>
      <c r="C5" s="5">
        <f>+Calcoli!C267</f>
        <v>8427.2727272727279</v>
      </c>
      <c r="D5" s="5">
        <f>+Calcoli!D267</f>
        <v>0</v>
      </c>
      <c r="E5" s="5">
        <f>+Calcoli!E267</f>
        <v>0</v>
      </c>
      <c r="F5" s="5">
        <f>+Calcoli!F267</f>
        <v>0</v>
      </c>
      <c r="G5" s="5">
        <f>+Calcoli!G267</f>
        <v>0</v>
      </c>
      <c r="H5" s="5">
        <f>+Calcoli!H267</f>
        <v>0</v>
      </c>
      <c r="I5" s="5">
        <f>+Calcoli!I267</f>
        <v>0</v>
      </c>
    </row>
    <row r="6" spans="1:9" x14ac:dyDescent="0.25">
      <c r="B6" s="4" t="str">
        <f>+Calcoli!B268</f>
        <v>Immateriali</v>
      </c>
      <c r="C6" s="5">
        <f>+Calcoli!C268</f>
        <v>55000</v>
      </c>
      <c r="D6" s="5">
        <f>+Calcoli!D268</f>
        <v>33000</v>
      </c>
      <c r="E6" s="5">
        <f>+Calcoli!E268</f>
        <v>33000</v>
      </c>
      <c r="F6" s="5">
        <f>+Calcoli!F268</f>
        <v>0</v>
      </c>
      <c r="G6" s="5">
        <f>+Calcoli!G268</f>
        <v>0</v>
      </c>
      <c r="H6" s="5">
        <f>+Calcoli!H268</f>
        <v>0</v>
      </c>
      <c r="I6" s="5">
        <f>+Calcoli!I268</f>
        <v>0</v>
      </c>
    </row>
    <row r="7" spans="1:9" x14ac:dyDescent="0.25">
      <c r="B7" s="1" t="s">
        <v>53</v>
      </c>
      <c r="C7" s="11">
        <f>SUM(C5:C6)</f>
        <v>63427.272727272728</v>
      </c>
      <c r="D7" s="11">
        <f t="shared" ref="D7:I7" si="0">SUM(D5:D6)</f>
        <v>33000</v>
      </c>
      <c r="E7" s="11">
        <f t="shared" si="0"/>
        <v>33000</v>
      </c>
      <c r="F7" s="11">
        <f t="shared" si="0"/>
        <v>0</v>
      </c>
      <c r="G7" s="11">
        <f t="shared" si="0"/>
        <v>0</v>
      </c>
      <c r="H7" s="11">
        <f t="shared" si="0"/>
        <v>0</v>
      </c>
      <c r="I7" s="11">
        <f t="shared" si="0"/>
        <v>0</v>
      </c>
    </row>
    <row r="8" spans="1:9" x14ac:dyDescent="0.25">
      <c r="B8" s="1" t="s">
        <v>298</v>
      </c>
    </row>
  </sheetData>
  <hyperlinks>
    <hyperlink ref="A1" location="MENU!A1" display="TABELLE" xr:uid="{E5DBD00A-2B28-4C9D-A716-4D9791D06878}"/>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8"/>
  <sheetViews>
    <sheetView showGridLines="0" workbookViewId="0"/>
  </sheetViews>
  <sheetFormatPr defaultRowHeight="15" x14ac:dyDescent="0.25"/>
  <cols>
    <col min="2" max="2" width="21" bestFit="1" customWidth="1"/>
  </cols>
  <sheetData>
    <row r="1" spans="1:9" x14ac:dyDescent="0.25">
      <c r="A1" s="170" t="s">
        <v>428</v>
      </c>
    </row>
    <row r="3" spans="1:9" x14ac:dyDescent="0.25">
      <c r="B3" s="1" t="s">
        <v>52</v>
      </c>
      <c r="C3" s="7"/>
      <c r="D3" s="7"/>
      <c r="E3" s="7"/>
      <c r="F3" s="7"/>
      <c r="G3" s="7"/>
      <c r="H3" s="7"/>
      <c r="I3" s="7"/>
    </row>
    <row r="4" spans="1:9" x14ac:dyDescent="0.25">
      <c r="B4" s="1" t="s">
        <v>329</v>
      </c>
      <c r="C4" s="1">
        <f>+Calcoli!C270</f>
        <v>2020</v>
      </c>
      <c r="D4" s="1">
        <f>+Calcoli!D270</f>
        <v>2021</v>
      </c>
      <c r="E4" s="1">
        <f>+Calcoli!E270</f>
        <v>2022</v>
      </c>
      <c r="F4" s="1">
        <f>+Calcoli!F270</f>
        <v>2023</v>
      </c>
      <c r="G4" s="1">
        <f>+Calcoli!G270</f>
        <v>2024</v>
      </c>
      <c r="H4" s="1">
        <f>+Calcoli!H270</f>
        <v>2025</v>
      </c>
      <c r="I4" s="1">
        <f>+Calcoli!I270</f>
        <v>2026</v>
      </c>
    </row>
    <row r="5" spans="1:9" x14ac:dyDescent="0.25">
      <c r="B5" s="4" t="str">
        <f>+Calcoli!B271</f>
        <v>Materiali</v>
      </c>
      <c r="C5" s="5">
        <f>+Calcoli!C271</f>
        <v>53427.272727272728</v>
      </c>
      <c r="D5" s="5">
        <f>+Calcoli!D271</f>
        <v>0</v>
      </c>
      <c r="E5" s="5">
        <f>+Calcoli!E271</f>
        <v>0</v>
      </c>
      <c r="F5" s="5">
        <f>+Calcoli!F271</f>
        <v>0</v>
      </c>
      <c r="G5" s="5">
        <f>+Calcoli!G271</f>
        <v>0</v>
      </c>
      <c r="H5" s="5">
        <f>+Calcoli!H271</f>
        <v>0</v>
      </c>
      <c r="I5" s="5">
        <f>+Calcoli!I271</f>
        <v>0</v>
      </c>
    </row>
    <row r="6" spans="1:9" x14ac:dyDescent="0.25">
      <c r="B6" s="4" t="str">
        <f>+Calcoli!B272</f>
        <v>Immateriali</v>
      </c>
      <c r="C6" s="5">
        <f>+Calcoli!C272</f>
        <v>305000</v>
      </c>
      <c r="D6" s="5">
        <f>+Calcoli!D272</f>
        <v>183000</v>
      </c>
      <c r="E6" s="5">
        <f>+Calcoli!E272</f>
        <v>183000</v>
      </c>
      <c r="F6" s="5">
        <f>+Calcoli!F272</f>
        <v>0</v>
      </c>
      <c r="G6" s="5">
        <f>+Calcoli!G272</f>
        <v>0</v>
      </c>
      <c r="H6" s="5">
        <f>+Calcoli!H272</f>
        <v>0</v>
      </c>
      <c r="I6" s="5">
        <f>+Calcoli!I272</f>
        <v>0</v>
      </c>
    </row>
    <row r="7" spans="1:9" x14ac:dyDescent="0.25">
      <c r="B7" s="1" t="s">
        <v>43</v>
      </c>
      <c r="C7" s="6">
        <f>SUM(C5:C6)</f>
        <v>358427.27272727271</v>
      </c>
      <c r="D7" s="6">
        <f t="shared" ref="D7:I7" si="0">SUM(D5:D6)</f>
        <v>183000</v>
      </c>
      <c r="E7" s="6">
        <f t="shared" si="0"/>
        <v>183000</v>
      </c>
      <c r="F7" s="6">
        <f t="shared" si="0"/>
        <v>0</v>
      </c>
      <c r="G7" s="6">
        <f t="shared" si="0"/>
        <v>0</v>
      </c>
      <c r="H7" s="6">
        <f t="shared" si="0"/>
        <v>0</v>
      </c>
      <c r="I7" s="6">
        <f t="shared" si="0"/>
        <v>0</v>
      </c>
    </row>
    <row r="8" spans="1:9" x14ac:dyDescent="0.25">
      <c r="B8" s="1" t="s">
        <v>298</v>
      </c>
    </row>
  </sheetData>
  <hyperlinks>
    <hyperlink ref="A1" location="MENU!A1" display="TABELLE" xr:uid="{AB4D6F73-50F5-4938-B8A0-26F3D7E4F961}"/>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7"/>
  <sheetViews>
    <sheetView showGridLines="0" workbookViewId="0"/>
  </sheetViews>
  <sheetFormatPr defaultRowHeight="15" x14ac:dyDescent="0.25"/>
  <cols>
    <col min="2" max="2" width="18.42578125" bestFit="1" customWidth="1"/>
  </cols>
  <sheetData>
    <row r="1" spans="1:9" x14ac:dyDescent="0.25">
      <c r="A1" s="170" t="s">
        <v>428</v>
      </c>
    </row>
    <row r="3" spans="1:9" x14ac:dyDescent="0.25">
      <c r="B3" s="1" t="s">
        <v>54</v>
      </c>
    </row>
    <row r="4" spans="1:9" x14ac:dyDescent="0.25">
      <c r="B4" s="1" t="s">
        <v>305</v>
      </c>
      <c r="C4" s="1">
        <f>+Parametri!D5</f>
        <v>2020</v>
      </c>
      <c r="D4" s="1">
        <f>+C4+1</f>
        <v>2021</v>
      </c>
      <c r="E4" s="1">
        <f t="shared" ref="E4:I4" si="0">+D4+1</f>
        <v>2022</v>
      </c>
      <c r="F4" s="1">
        <f t="shared" si="0"/>
        <v>2023</v>
      </c>
      <c r="G4" s="1">
        <f t="shared" si="0"/>
        <v>2024</v>
      </c>
      <c r="H4" s="1">
        <f t="shared" si="0"/>
        <v>2025</v>
      </c>
      <c r="I4" s="1">
        <f t="shared" si="0"/>
        <v>2026</v>
      </c>
    </row>
    <row r="5" spans="1:9" x14ac:dyDescent="0.25">
      <c r="B5" s="4" t="str">
        <f>+Input!C82</f>
        <v>Finanziamento</v>
      </c>
      <c r="C5" s="5">
        <f>+Input!D82</f>
        <v>0</v>
      </c>
      <c r="D5" s="5">
        <f>+Input!E82</f>
        <v>0</v>
      </c>
      <c r="E5" s="5">
        <f>+Input!F82</f>
        <v>0</v>
      </c>
      <c r="F5" s="5">
        <f>+Input!G82</f>
        <v>0</v>
      </c>
      <c r="G5" s="5">
        <f>+Input!H82</f>
        <v>0</v>
      </c>
      <c r="H5" s="5">
        <f>+Input!I82</f>
        <v>0</v>
      </c>
      <c r="I5" s="5">
        <f>+Input!J82</f>
        <v>0</v>
      </c>
    </row>
    <row r="6" spans="1:9" x14ac:dyDescent="0.25">
      <c r="B6" s="4" t="str">
        <f>+Input!C83</f>
        <v>Equity</v>
      </c>
      <c r="C6" s="5">
        <f>+Input!D83</f>
        <v>100000</v>
      </c>
      <c r="D6" s="5">
        <f>+Input!E83</f>
        <v>0</v>
      </c>
      <c r="E6" s="5">
        <f>+Input!F83</f>
        <v>0</v>
      </c>
      <c r="F6" s="5">
        <f>+Input!G83</f>
        <v>0</v>
      </c>
      <c r="G6" s="5">
        <f>+Input!H83</f>
        <v>0</v>
      </c>
      <c r="H6" s="5">
        <f>+Input!I83</f>
        <v>0</v>
      </c>
      <c r="I6" s="5">
        <f>+Input!J83</f>
        <v>0</v>
      </c>
    </row>
    <row r="7" spans="1:9" x14ac:dyDescent="0.25">
      <c r="B7" t="s">
        <v>298</v>
      </c>
    </row>
  </sheetData>
  <hyperlinks>
    <hyperlink ref="A1" location="MENU!A1" display="TABELLE" xr:uid="{52D0386D-7EDF-4732-9A52-CEB229250E74}"/>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0"/>
  <sheetViews>
    <sheetView showGridLines="0" workbookViewId="0"/>
  </sheetViews>
  <sheetFormatPr defaultRowHeight="15" x14ac:dyDescent="0.25"/>
  <cols>
    <col min="2" max="2" width="30.140625" bestFit="1" customWidth="1"/>
    <col min="3" max="6" width="9.42578125" bestFit="1" customWidth="1"/>
  </cols>
  <sheetData>
    <row r="1" spans="1:9" x14ac:dyDescent="0.25">
      <c r="A1" s="170" t="s">
        <v>428</v>
      </c>
      <c r="B1" s="16">
        <v>0</v>
      </c>
      <c r="C1" s="17"/>
      <c r="D1" s="17"/>
      <c r="E1" s="17"/>
      <c r="F1" s="17"/>
      <c r="G1" s="17"/>
      <c r="H1" s="17"/>
      <c r="I1" s="17"/>
    </row>
    <row r="2" spans="1:9" x14ac:dyDescent="0.25">
      <c r="B2" s="16">
        <v>0</v>
      </c>
      <c r="C2" s="17"/>
      <c r="D2" s="17"/>
      <c r="E2" s="17"/>
      <c r="F2" s="17"/>
      <c r="G2" s="17"/>
      <c r="H2" s="17"/>
      <c r="I2" s="17"/>
    </row>
    <row r="3" spans="1:9" x14ac:dyDescent="0.25">
      <c r="B3" s="1" t="s">
        <v>297</v>
      </c>
      <c r="C3" s="17"/>
      <c r="D3" s="17"/>
      <c r="E3" s="17"/>
      <c r="F3" s="17"/>
      <c r="G3" s="17"/>
      <c r="H3" s="17"/>
      <c r="I3" s="17"/>
    </row>
    <row r="4" spans="1:9" x14ac:dyDescent="0.25">
      <c r="B4" s="1" t="s">
        <v>306</v>
      </c>
      <c r="C4" s="1">
        <f>+Tabella_20!C4</f>
        <v>2020</v>
      </c>
      <c r="D4" s="1">
        <f t="shared" ref="D4:I4" si="0">+C4+1</f>
        <v>2021</v>
      </c>
      <c r="E4" s="1">
        <f t="shared" si="0"/>
        <v>2022</v>
      </c>
      <c r="F4" s="1">
        <f t="shared" si="0"/>
        <v>2023</v>
      </c>
      <c r="G4" s="1">
        <f t="shared" si="0"/>
        <v>2024</v>
      </c>
      <c r="H4" s="1">
        <f t="shared" si="0"/>
        <v>2025</v>
      </c>
      <c r="I4" s="1">
        <f t="shared" si="0"/>
        <v>2026</v>
      </c>
    </row>
    <row r="5" spans="1:9" x14ac:dyDescent="0.25">
      <c r="B5" s="4" t="s">
        <v>77</v>
      </c>
      <c r="C5" s="5">
        <f>+C_Finanziamento!Q16</f>
        <v>289.02672783603924</v>
      </c>
      <c r="D5" s="5">
        <f>+C_Finanziamento!AD16</f>
        <v>3113.6570658213577</v>
      </c>
      <c r="E5" s="5">
        <f>+C_Finanziamento!AQ16</f>
        <v>4422.748403444004</v>
      </c>
      <c r="F5" s="5">
        <f>+C_Finanziamento!BD16</f>
        <v>4422.748403444004</v>
      </c>
      <c r="G5" s="5">
        <f>+C_Finanziamento!BQ16</f>
        <v>4422.7484034440049</v>
      </c>
      <c r="H5" s="5">
        <f>+C_Finanziamento!CD16</f>
        <v>4422.748403444004</v>
      </c>
      <c r="I5" s="5">
        <f>+C_Finanziamento!CQ16</f>
        <v>4422.7484034440031</v>
      </c>
    </row>
    <row r="6" spans="1:9" x14ac:dyDescent="0.25">
      <c r="B6" s="4" t="s">
        <v>78</v>
      </c>
      <c r="C6" s="5">
        <f>+C_Finanziamento!Q17</f>
        <v>0</v>
      </c>
      <c r="D6" s="5">
        <f>+C_Finanziamento!AD17</f>
        <v>2633.3672657178572</v>
      </c>
      <c r="E6" s="5">
        <f>+C_Finanziamento!AQ17</f>
        <v>4015.8126536944533</v>
      </c>
      <c r="F6" s="5">
        <f>+C_Finanziamento!BD17</f>
        <v>4096.1289067683447</v>
      </c>
      <c r="G6" s="5">
        <f>+C_Finanziamento!BQ17</f>
        <v>4178.0514849037154</v>
      </c>
      <c r="H6" s="5">
        <f>+C_Finanziamento!CD17</f>
        <v>4261.6125146017912</v>
      </c>
      <c r="I6" s="5">
        <f>+C_Finanziamento!CQ17</f>
        <v>4346.8447648938291</v>
      </c>
    </row>
    <row r="7" spans="1:9" x14ac:dyDescent="0.25">
      <c r="B7" s="4" t="s">
        <v>79</v>
      </c>
      <c r="C7" s="5">
        <f>+C_Finanziamento!Q18</f>
        <v>0</v>
      </c>
      <c r="D7" s="5">
        <f>+C_Finanziamento!AD18</f>
        <v>0</v>
      </c>
      <c r="E7" s="5">
        <f>+C_Finanziamento!AQ18</f>
        <v>0</v>
      </c>
      <c r="F7" s="5">
        <f>+C_Finanziamento!BD18</f>
        <v>0</v>
      </c>
      <c r="G7" s="5">
        <f>+C_Finanziamento!BQ18</f>
        <v>0</v>
      </c>
      <c r="H7" s="5">
        <f>+C_Finanziamento!CD18</f>
        <v>0</v>
      </c>
      <c r="I7" s="5">
        <f>+C_Finanziamento!CQ18</f>
        <v>0</v>
      </c>
    </row>
    <row r="8" spans="1:9" x14ac:dyDescent="0.25">
      <c r="B8" s="4" t="s">
        <v>80</v>
      </c>
      <c r="C8" s="5">
        <f>+C_Finanziamento!Q19</f>
        <v>289.02672783603924</v>
      </c>
      <c r="D8" s="5">
        <f>+C_Finanziamento!AD19</f>
        <v>480.28980010350068</v>
      </c>
      <c r="E8" s="5">
        <f>+C_Finanziamento!AQ19</f>
        <v>406.93574974955033</v>
      </c>
      <c r="F8" s="5">
        <f>+C_Finanziamento!BD19</f>
        <v>326.61949667565887</v>
      </c>
      <c r="G8" s="5">
        <f>+C_Finanziamento!BQ19</f>
        <v>244.69691854028952</v>
      </c>
      <c r="H8" s="5">
        <f>+C_Finanziamento!CD19</f>
        <v>161.13588884221272</v>
      </c>
      <c r="I8" s="5">
        <f>+C_Finanziamento!CQ19</f>
        <v>75.903638550174321</v>
      </c>
    </row>
    <row r="9" spans="1:9" x14ac:dyDescent="0.25">
      <c r="B9" s="4" t="s">
        <v>81</v>
      </c>
      <c r="C9" s="5">
        <f>+C_Finanziamento!Q20</f>
        <v>25000</v>
      </c>
      <c r="D9" s="5">
        <f>+C_Finanziamento!AD20</f>
        <v>22366.632734282139</v>
      </c>
      <c r="E9" s="5">
        <f>+C_Finanziamento!AQ20</f>
        <v>18350.820080587684</v>
      </c>
      <c r="F9" s="5">
        <f>+C_Finanziamento!BD20</f>
        <v>14254.691173819341</v>
      </c>
      <c r="G9" s="5">
        <f>+C_Finanziamento!BQ20</f>
        <v>10076.639688915629</v>
      </c>
      <c r="H9" s="5">
        <f>+C_Finanziamento!CD20</f>
        <v>5815.0271743138373</v>
      </c>
      <c r="I9" s="5">
        <f>+C_Finanziamento!CQ20</f>
        <v>1468.1824094200083</v>
      </c>
    </row>
    <row r="10" spans="1:9" x14ac:dyDescent="0.25">
      <c r="B10" s="4" t="s">
        <v>298</v>
      </c>
    </row>
  </sheetData>
  <hyperlinks>
    <hyperlink ref="A1" location="MENU!A1" display="TABELLE" xr:uid="{D95E3543-B5B3-4F91-AFEF-EACB1A65D621}"/>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4"/>
  <sheetViews>
    <sheetView showGridLines="0" workbookViewId="0"/>
  </sheetViews>
  <sheetFormatPr defaultRowHeight="15" x14ac:dyDescent="0.25"/>
  <cols>
    <col min="2" max="2" width="23.42578125" bestFit="1" customWidth="1"/>
    <col min="6" max="9" width="10.5703125" bestFit="1" customWidth="1"/>
  </cols>
  <sheetData>
    <row r="1" spans="1:9" x14ac:dyDescent="0.25">
      <c r="A1" s="170" t="s">
        <v>428</v>
      </c>
    </row>
    <row r="3" spans="1:9" x14ac:dyDescent="0.25">
      <c r="B3" s="1" t="s">
        <v>82</v>
      </c>
    </row>
    <row r="4" spans="1:9" x14ac:dyDescent="0.25">
      <c r="B4" s="10" t="s">
        <v>287</v>
      </c>
      <c r="C4" s="1">
        <f>+Calcoli!C339</f>
        <v>2020</v>
      </c>
      <c r="D4" s="1">
        <f>+Calcoli!D339</f>
        <v>2021</v>
      </c>
      <c r="E4" s="1">
        <f>+Calcoli!E339</f>
        <v>2022</v>
      </c>
      <c r="F4" s="1">
        <f>+Calcoli!F339</f>
        <v>2023</v>
      </c>
      <c r="G4" s="1">
        <f>+Calcoli!G339</f>
        <v>2024</v>
      </c>
      <c r="H4" s="1">
        <f>+Calcoli!H339</f>
        <v>2025</v>
      </c>
      <c r="I4" s="1">
        <f>+Calcoli!I339</f>
        <v>2026</v>
      </c>
    </row>
    <row r="5" spans="1:9" x14ac:dyDescent="0.25">
      <c r="B5" s="10" t="s">
        <v>83</v>
      </c>
      <c r="C5" s="6">
        <f>+Calcoli!C340</f>
        <v>-471110.47672783607</v>
      </c>
      <c r="D5" s="6">
        <f>+Calcoli!D340</f>
        <v>-587400.17980010353</v>
      </c>
      <c r="E5" s="6">
        <f>+Calcoli!E340</f>
        <v>-620323.24574974959</v>
      </c>
      <c r="F5" s="6">
        <f>+Calcoli!F340</f>
        <v>-620240.92949667573</v>
      </c>
      <c r="G5" s="6">
        <f>+Calcoli!G340</f>
        <v>-613159.00691854034</v>
      </c>
      <c r="H5" s="6">
        <f>+Calcoli!H340</f>
        <v>-613075.44588884222</v>
      </c>
      <c r="I5" s="6">
        <f>+Calcoli!I340</f>
        <v>-612990.21363855025</v>
      </c>
    </row>
    <row r="6" spans="1:9" x14ac:dyDescent="0.25">
      <c r="B6" s="7"/>
      <c r="C6" s="7"/>
      <c r="D6" s="7"/>
      <c r="E6" s="7"/>
      <c r="F6" s="7"/>
      <c r="G6" s="7"/>
      <c r="H6" s="7"/>
      <c r="I6" s="7"/>
    </row>
    <row r="7" spans="1:9" x14ac:dyDescent="0.25">
      <c r="B7" s="10" t="s">
        <v>84</v>
      </c>
      <c r="C7" s="7"/>
      <c r="D7" s="7"/>
      <c r="E7" s="7"/>
      <c r="F7" s="7"/>
      <c r="G7" s="7"/>
      <c r="H7" s="7"/>
      <c r="I7" s="7"/>
    </row>
    <row r="8" spans="1:9" x14ac:dyDescent="0.25">
      <c r="B8" s="21" t="s">
        <v>85</v>
      </c>
      <c r="C8" s="5">
        <f>+Calcoli!C343</f>
        <v>339325</v>
      </c>
      <c r="D8" s="5">
        <f>+Calcoli!D343</f>
        <v>422425</v>
      </c>
      <c r="E8" s="5">
        <f>+Calcoli!E343</f>
        <v>422425</v>
      </c>
      <c r="F8" s="5">
        <f>+Calcoli!F343</f>
        <v>422425</v>
      </c>
      <c r="G8" s="5">
        <f>+Calcoli!G343</f>
        <v>422425</v>
      </c>
      <c r="H8" s="5">
        <f>+Calcoli!H343</f>
        <v>422425</v>
      </c>
      <c r="I8" s="5">
        <f>+Calcoli!I343</f>
        <v>422425</v>
      </c>
    </row>
    <row r="9" spans="1:9" x14ac:dyDescent="0.25">
      <c r="B9" s="21" t="s">
        <v>86</v>
      </c>
      <c r="C9" s="5">
        <f>+Calcoli!C344</f>
        <v>1289.0267278360393</v>
      </c>
      <c r="D9" s="5">
        <f>+Calcoli!D344</f>
        <v>1480.2898001035007</v>
      </c>
      <c r="E9" s="5">
        <f>+Calcoli!E344</f>
        <v>1406.9357497495503</v>
      </c>
      <c r="F9" s="5">
        <f>+Calcoli!F344</f>
        <v>1326.6194966756589</v>
      </c>
      <c r="G9" s="5">
        <f>+Calcoli!G344</f>
        <v>244.69691854028952</v>
      </c>
      <c r="H9" s="5">
        <f>+Calcoli!H344</f>
        <v>161.13588884221272</v>
      </c>
      <c r="I9" s="5">
        <f>+Calcoli!I344</f>
        <v>75.903638550174321</v>
      </c>
    </row>
    <row r="10" spans="1:9" x14ac:dyDescent="0.25">
      <c r="B10" s="10" t="s">
        <v>87</v>
      </c>
      <c r="C10" s="6">
        <f>SUM(C8:C9)</f>
        <v>340614.02672783606</v>
      </c>
      <c r="D10" s="6">
        <f t="shared" ref="D10:I10" si="0">SUM(D8:D9)</f>
        <v>423905.28980010352</v>
      </c>
      <c r="E10" s="6">
        <f t="shared" si="0"/>
        <v>423831.93574974954</v>
      </c>
      <c r="F10" s="6">
        <f t="shared" si="0"/>
        <v>423751.61949667567</v>
      </c>
      <c r="G10" s="6">
        <f t="shared" si="0"/>
        <v>422669.69691854028</v>
      </c>
      <c r="H10" s="6">
        <f t="shared" si="0"/>
        <v>422586.13588884223</v>
      </c>
      <c r="I10" s="6">
        <f t="shared" si="0"/>
        <v>422500.9036385502</v>
      </c>
    </row>
    <row r="11" spans="1:9" x14ac:dyDescent="0.25">
      <c r="B11" s="7"/>
      <c r="C11" s="7"/>
      <c r="D11" s="7"/>
      <c r="E11" s="7"/>
      <c r="F11" s="7"/>
      <c r="G11" s="7"/>
      <c r="H11" s="7"/>
      <c r="I11" s="7"/>
    </row>
    <row r="12" spans="1:9" x14ac:dyDescent="0.25">
      <c r="B12" s="7"/>
      <c r="C12" s="7"/>
      <c r="D12" s="7"/>
      <c r="E12" s="7"/>
      <c r="F12" s="7"/>
      <c r="G12" s="7"/>
      <c r="H12" s="7"/>
      <c r="I12" s="7"/>
    </row>
    <row r="13" spans="1:9" x14ac:dyDescent="0.25">
      <c r="B13" s="10" t="s">
        <v>88</v>
      </c>
      <c r="C13" s="6">
        <f>+C5+C10</f>
        <v>-130496.45000000001</v>
      </c>
      <c r="D13" s="6">
        <f t="shared" ref="D13:I13" si="1">+D5+D10</f>
        <v>-163494.89000000001</v>
      </c>
      <c r="E13" s="6">
        <f t="shared" si="1"/>
        <v>-196491.31000000006</v>
      </c>
      <c r="F13" s="6">
        <f t="shared" si="1"/>
        <v>-196489.31000000006</v>
      </c>
      <c r="G13" s="6">
        <f t="shared" si="1"/>
        <v>-190489.31000000006</v>
      </c>
      <c r="H13" s="6">
        <f t="shared" si="1"/>
        <v>-190489.31</v>
      </c>
      <c r="I13" s="6">
        <f t="shared" si="1"/>
        <v>-190489.31000000006</v>
      </c>
    </row>
    <row r="14" spans="1:9" x14ac:dyDescent="0.25">
      <c r="B14" s="7"/>
      <c r="C14" s="7"/>
      <c r="D14" s="7"/>
      <c r="E14" s="7"/>
      <c r="F14" s="7"/>
      <c r="G14" s="7"/>
      <c r="H14" s="7"/>
      <c r="I14" s="7"/>
    </row>
    <row r="15" spans="1:9" x14ac:dyDescent="0.25">
      <c r="B15" s="10" t="s">
        <v>89</v>
      </c>
      <c r="C15" s="6">
        <f>+Calcoli!C350</f>
        <v>0</v>
      </c>
      <c r="D15" s="6">
        <f>+Calcoli!D350</f>
        <v>0</v>
      </c>
      <c r="E15" s="6">
        <f>+Calcoli!E350</f>
        <v>0</v>
      </c>
      <c r="F15" s="6">
        <f>+Calcoli!F350</f>
        <v>0</v>
      </c>
      <c r="G15" s="6">
        <f>+Calcoli!G350</f>
        <v>0</v>
      </c>
      <c r="H15" s="6">
        <f>+Calcoli!H350</f>
        <v>0</v>
      </c>
      <c r="I15" s="6">
        <f>+Calcoli!I350</f>
        <v>0</v>
      </c>
    </row>
    <row r="16" spans="1:9" x14ac:dyDescent="0.25">
      <c r="B16" s="7"/>
      <c r="C16" s="7"/>
      <c r="D16" s="7"/>
      <c r="E16" s="7"/>
      <c r="F16" s="7"/>
      <c r="G16" s="7"/>
      <c r="H16" s="7"/>
      <c r="I16" s="7"/>
    </row>
    <row r="17" spans="2:9" x14ac:dyDescent="0.25">
      <c r="B17" s="10" t="s">
        <v>90</v>
      </c>
      <c r="C17" s="6">
        <f>+Calcoli!C352</f>
        <v>0</v>
      </c>
      <c r="D17" s="6">
        <f>+Calcoli!D352</f>
        <v>0</v>
      </c>
      <c r="E17" s="6">
        <f>+Calcoli!E352</f>
        <v>0</v>
      </c>
      <c r="F17" s="6">
        <f>+Calcoli!F352</f>
        <v>0</v>
      </c>
      <c r="G17" s="6">
        <f>+Calcoli!G352</f>
        <v>0</v>
      </c>
      <c r="H17" s="6">
        <f>+Calcoli!H352</f>
        <v>0</v>
      </c>
      <c r="I17" s="6">
        <f>+Calcoli!I352</f>
        <v>0</v>
      </c>
    </row>
    <row r="18" spans="2:9" x14ac:dyDescent="0.25">
      <c r="B18" s="7"/>
      <c r="C18" s="7"/>
      <c r="D18" s="7"/>
      <c r="E18" s="7"/>
      <c r="F18" s="7"/>
      <c r="G18" s="7"/>
      <c r="H18" s="7"/>
      <c r="I18" s="7"/>
    </row>
    <row r="19" spans="2:9" x14ac:dyDescent="0.25">
      <c r="B19" s="10" t="s">
        <v>91</v>
      </c>
      <c r="C19" s="6">
        <f>+Calcoli!C354</f>
        <v>0</v>
      </c>
      <c r="D19" s="6">
        <f>+Calcoli!D354</f>
        <v>0</v>
      </c>
      <c r="E19" s="6">
        <f>+Calcoli!E354</f>
        <v>0</v>
      </c>
      <c r="F19" s="6">
        <f>+Calcoli!F354</f>
        <v>0</v>
      </c>
      <c r="G19" s="6">
        <f>+Calcoli!G354</f>
        <v>0</v>
      </c>
      <c r="H19" s="6">
        <f>+Calcoli!H354</f>
        <v>0</v>
      </c>
      <c r="I19" s="6">
        <f>+Calcoli!I354</f>
        <v>0</v>
      </c>
    </row>
    <row r="20" spans="2:9" x14ac:dyDescent="0.25">
      <c r="B20" s="10" t="s">
        <v>92</v>
      </c>
      <c r="C20" s="6">
        <f>+Calcoli!C355</f>
        <v>0</v>
      </c>
      <c r="D20" s="6">
        <f>+Calcoli!D355</f>
        <v>0</v>
      </c>
      <c r="E20" s="6">
        <f>+Calcoli!E355</f>
        <v>0</v>
      </c>
      <c r="F20" s="6">
        <f>+Calcoli!F355</f>
        <v>0</v>
      </c>
      <c r="G20" s="6">
        <f>+Calcoli!G355</f>
        <v>0</v>
      </c>
      <c r="H20" s="6">
        <f>+Calcoli!H355</f>
        <v>0</v>
      </c>
      <c r="I20" s="6">
        <f>+Calcoli!I355</f>
        <v>0</v>
      </c>
    </row>
    <row r="21" spans="2:9" x14ac:dyDescent="0.25">
      <c r="B21" s="7" t="s">
        <v>298</v>
      </c>
      <c r="C21" s="7"/>
      <c r="D21" s="7"/>
      <c r="E21" s="7"/>
      <c r="F21" s="7"/>
      <c r="G21" s="7"/>
      <c r="H21" s="7"/>
      <c r="I21" s="7"/>
    </row>
    <row r="22" spans="2:9" x14ac:dyDescent="0.25">
      <c r="B22" s="10"/>
      <c r="C22" s="6"/>
      <c r="D22" s="6"/>
      <c r="E22" s="6"/>
      <c r="F22" s="6"/>
      <c r="G22" s="6"/>
      <c r="H22" s="6"/>
      <c r="I22" s="6"/>
    </row>
    <row r="23" spans="2:9" x14ac:dyDescent="0.25">
      <c r="B23" s="1"/>
      <c r="C23" s="1"/>
      <c r="D23" s="1"/>
      <c r="E23" s="1"/>
      <c r="F23" s="1"/>
      <c r="G23" s="1"/>
      <c r="H23" s="1"/>
      <c r="I23" s="1"/>
    </row>
    <row r="24" spans="2:9" x14ac:dyDescent="0.25">
      <c r="B24" s="1"/>
      <c r="C24" s="1"/>
      <c r="D24" s="1"/>
      <c r="E24" s="1"/>
      <c r="F24" s="1"/>
      <c r="G24" s="1"/>
      <c r="H24" s="1"/>
      <c r="I24" s="1"/>
    </row>
  </sheetData>
  <hyperlinks>
    <hyperlink ref="A1" location="MENU!A1" display="TABELLE" xr:uid="{E0D78254-EF9E-45DB-94DB-C19D90CF81B2}"/>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4"/>
  <sheetViews>
    <sheetView showGridLines="0" workbookViewId="0"/>
  </sheetViews>
  <sheetFormatPr defaultRowHeight="15" x14ac:dyDescent="0.25"/>
  <cols>
    <col min="2" max="2" width="17.5703125" bestFit="1" customWidth="1"/>
  </cols>
  <sheetData>
    <row r="1" spans="1:9" x14ac:dyDescent="0.25">
      <c r="A1" s="170" t="s">
        <v>428</v>
      </c>
    </row>
    <row r="3" spans="1:9" x14ac:dyDescent="0.25">
      <c r="B3" s="1" t="s">
        <v>93</v>
      </c>
    </row>
    <row r="4" spans="1:9" x14ac:dyDescent="0.25">
      <c r="B4" s="10" t="s">
        <v>118</v>
      </c>
      <c r="C4" s="1">
        <f>+Calcoli!C358</f>
        <v>2020</v>
      </c>
      <c r="D4" s="1">
        <f>+Calcoli!D358</f>
        <v>2021</v>
      </c>
      <c r="E4" s="1">
        <f>+Calcoli!E358</f>
        <v>2022</v>
      </c>
      <c r="F4" s="1">
        <f>+Calcoli!F358</f>
        <v>2023</v>
      </c>
      <c r="G4" s="1">
        <f>+Calcoli!G358</f>
        <v>2024</v>
      </c>
      <c r="H4" s="1">
        <f>+Calcoli!H358</f>
        <v>2025</v>
      </c>
      <c r="I4" s="1">
        <f>+Calcoli!I358</f>
        <v>2026</v>
      </c>
    </row>
    <row r="5" spans="1:9" x14ac:dyDescent="0.25">
      <c r="B5" s="10" t="s">
        <v>83</v>
      </c>
      <c r="C5" s="6">
        <f>+Calcoli!C360</f>
        <v>-471110.47672783607</v>
      </c>
      <c r="D5" s="6">
        <f>+Calcoli!D360</f>
        <v>-587400.17980010353</v>
      </c>
      <c r="E5" s="6">
        <f>+Calcoli!E360</f>
        <v>-620323.24574974959</v>
      </c>
      <c r="F5" s="6">
        <f>+Calcoli!F360</f>
        <v>-620240.92949667573</v>
      </c>
      <c r="G5" s="6">
        <f>+Calcoli!G360</f>
        <v>-613159.00691854034</v>
      </c>
      <c r="H5" s="6">
        <f>+Calcoli!H360</f>
        <v>-613075.44588884222</v>
      </c>
      <c r="I5" s="6">
        <f>+Calcoli!I360</f>
        <v>-612990.21363855025</v>
      </c>
    </row>
    <row r="6" spans="1:9" x14ac:dyDescent="0.25">
      <c r="B6" s="7"/>
      <c r="C6" s="7"/>
      <c r="D6" s="7"/>
      <c r="E6" s="7"/>
      <c r="F6" s="7"/>
      <c r="G6" s="7"/>
      <c r="H6" s="7"/>
      <c r="I6" s="7"/>
    </row>
    <row r="7" spans="1:9" x14ac:dyDescent="0.25">
      <c r="B7" s="7"/>
      <c r="C7" s="7"/>
      <c r="D7" s="7"/>
      <c r="E7" s="7"/>
      <c r="F7" s="7"/>
      <c r="G7" s="7"/>
      <c r="H7" s="7"/>
      <c r="I7" s="7"/>
    </row>
    <row r="8" spans="1:9" x14ac:dyDescent="0.25">
      <c r="B8" s="10" t="s">
        <v>94</v>
      </c>
      <c r="C8" s="6">
        <f>+Calcoli!C362</f>
        <v>0</v>
      </c>
      <c r="D8" s="6">
        <f>+Calcoli!D362</f>
        <v>0</v>
      </c>
      <c r="E8" s="6">
        <f>+Calcoli!E362</f>
        <v>0</v>
      </c>
      <c r="F8" s="6">
        <f>+Calcoli!F362</f>
        <v>0</v>
      </c>
      <c r="G8" s="6">
        <f>+Calcoli!G362</f>
        <v>0</v>
      </c>
      <c r="H8" s="6">
        <f>+Calcoli!H362</f>
        <v>0</v>
      </c>
      <c r="I8" s="6">
        <f>+Calcoli!I362</f>
        <v>0</v>
      </c>
    </row>
    <row r="9" spans="1:9" x14ac:dyDescent="0.25">
      <c r="B9" s="7"/>
      <c r="C9" s="7"/>
      <c r="D9" s="7"/>
      <c r="E9" s="7"/>
      <c r="F9" s="7"/>
      <c r="G9" s="7"/>
      <c r="H9" s="7"/>
      <c r="I9" s="7"/>
    </row>
    <row r="10" spans="1:9" x14ac:dyDescent="0.25">
      <c r="B10" s="10" t="s">
        <v>95</v>
      </c>
      <c r="C10" s="6">
        <f>+Calcoli!C364</f>
        <v>0</v>
      </c>
      <c r="D10" s="6">
        <f>+Calcoli!D364</f>
        <v>0</v>
      </c>
      <c r="E10" s="6">
        <f>+Calcoli!E364</f>
        <v>0</v>
      </c>
      <c r="F10" s="6">
        <f>+Calcoli!F364</f>
        <v>0</v>
      </c>
      <c r="G10" s="6">
        <f>+Calcoli!G364</f>
        <v>0</v>
      </c>
      <c r="H10" s="6">
        <f>+Calcoli!H364</f>
        <v>0</v>
      </c>
      <c r="I10" s="6">
        <f>+Calcoli!I364</f>
        <v>0</v>
      </c>
    </row>
    <row r="11" spans="1:9" x14ac:dyDescent="0.25">
      <c r="B11" s="7"/>
      <c r="C11" s="7"/>
      <c r="D11" s="7"/>
      <c r="E11" s="7"/>
      <c r="F11" s="7"/>
      <c r="G11" s="7"/>
      <c r="H11" s="7"/>
      <c r="I11" s="7"/>
    </row>
    <row r="12" spans="1:9" x14ac:dyDescent="0.25">
      <c r="B12" s="10" t="s">
        <v>96</v>
      </c>
      <c r="C12" s="6">
        <f>+Calcoli!C366</f>
        <v>0</v>
      </c>
      <c r="D12" s="6">
        <f>+Calcoli!D366</f>
        <v>0</v>
      </c>
      <c r="E12" s="6">
        <f>+Calcoli!E366</f>
        <v>0</v>
      </c>
      <c r="F12" s="6">
        <f>+Calcoli!F366</f>
        <v>0</v>
      </c>
      <c r="G12" s="6">
        <f>+Calcoli!G366</f>
        <v>0</v>
      </c>
      <c r="H12" s="6">
        <f>+Calcoli!H366</f>
        <v>0</v>
      </c>
      <c r="I12" s="6">
        <f>+Calcoli!I366</f>
        <v>0</v>
      </c>
    </row>
    <row r="13" spans="1:9" x14ac:dyDescent="0.25">
      <c r="B13" s="10" t="s">
        <v>97</v>
      </c>
      <c r="C13" s="6">
        <f>+Calcoli!C367</f>
        <v>0</v>
      </c>
      <c r="D13" s="6">
        <f>+Calcoli!D367</f>
        <v>0</v>
      </c>
      <c r="E13" s="6">
        <f>+Calcoli!E367</f>
        <v>0</v>
      </c>
      <c r="F13" s="6">
        <f>+Calcoli!F367</f>
        <v>0</v>
      </c>
      <c r="G13" s="6">
        <f>+Calcoli!G367</f>
        <v>0</v>
      </c>
      <c r="H13" s="6">
        <f>+Calcoli!H367</f>
        <v>0</v>
      </c>
      <c r="I13" s="6">
        <f>+Calcoli!I367</f>
        <v>0</v>
      </c>
    </row>
    <row r="14" spans="1:9" x14ac:dyDescent="0.25">
      <c r="B14" s="7" t="s">
        <v>298</v>
      </c>
      <c r="C14" s="7"/>
      <c r="D14" s="7"/>
      <c r="E14" s="7"/>
      <c r="F14" s="7"/>
      <c r="G14" s="7"/>
      <c r="H14" s="7"/>
      <c r="I14" s="7"/>
    </row>
  </sheetData>
  <hyperlinks>
    <hyperlink ref="A1" location="MENU!A1" display="TABELLE" xr:uid="{90F47B97-5E4B-4511-A045-62EE90E1B76E}"/>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2"/>
  <sheetViews>
    <sheetView showGridLines="0" workbookViewId="0"/>
  </sheetViews>
  <sheetFormatPr defaultRowHeight="15" x14ac:dyDescent="0.25"/>
  <cols>
    <col min="2" max="2" width="18.140625" bestFit="1" customWidth="1"/>
    <col min="3" max="9" width="9.5703125" bestFit="1" customWidth="1"/>
  </cols>
  <sheetData>
    <row r="1" spans="1:9" x14ac:dyDescent="0.25">
      <c r="A1" s="170" t="s">
        <v>428</v>
      </c>
    </row>
    <row r="3" spans="1:9" x14ac:dyDescent="0.25">
      <c r="B3" s="1" t="s">
        <v>98</v>
      </c>
      <c r="C3" s="7"/>
      <c r="D3" s="7"/>
      <c r="E3" s="7"/>
      <c r="F3" s="7"/>
      <c r="G3" s="7"/>
      <c r="H3" s="7"/>
      <c r="I3" s="7"/>
    </row>
    <row r="4" spans="1:9" x14ac:dyDescent="0.25">
      <c r="B4" s="10" t="s">
        <v>99</v>
      </c>
      <c r="C4" s="3">
        <f>+Parametri!D5</f>
        <v>2020</v>
      </c>
      <c r="D4" s="3">
        <f>+C4+1</f>
        <v>2021</v>
      </c>
      <c r="E4" s="3">
        <f t="shared" ref="E4:I4" si="0">+D4+1</f>
        <v>2022</v>
      </c>
      <c r="F4" s="3">
        <f t="shared" si="0"/>
        <v>2023</v>
      </c>
      <c r="G4" s="3">
        <f t="shared" si="0"/>
        <v>2024</v>
      </c>
      <c r="H4" s="3">
        <f t="shared" si="0"/>
        <v>2025</v>
      </c>
      <c r="I4" s="3">
        <f t="shared" si="0"/>
        <v>2026</v>
      </c>
    </row>
    <row r="5" spans="1:9" x14ac:dyDescent="0.25">
      <c r="B5" s="4" t="s">
        <v>4</v>
      </c>
      <c r="C5" s="5">
        <f>+VP!C3</f>
        <v>0.99</v>
      </c>
      <c r="D5" s="5">
        <f>+VP!D3</f>
        <v>1.43</v>
      </c>
      <c r="E5" s="5">
        <f>+VP!E3</f>
        <v>2.42</v>
      </c>
      <c r="F5" s="5">
        <f>+VP!F3</f>
        <v>2.9699999999999998</v>
      </c>
      <c r="G5" s="5">
        <f>+VP!G3</f>
        <v>2.9699999999999998</v>
      </c>
      <c r="H5" s="5">
        <f>+VP!H3</f>
        <v>2.9699999999999998</v>
      </c>
      <c r="I5" s="5">
        <f>+VP!I3</f>
        <v>2.9699999999999998</v>
      </c>
    </row>
    <row r="6" spans="1:9" x14ac:dyDescent="0.25">
      <c r="B6" s="4" t="s">
        <v>16</v>
      </c>
      <c r="C6" s="5">
        <f>+VP!C5</f>
        <v>71127.481727272723</v>
      </c>
      <c r="D6" s="5">
        <f>+VP!D5</f>
        <v>47300.305800000002</v>
      </c>
      <c r="E6" s="5">
        <f>+VP!E5</f>
        <v>47300.508199999997</v>
      </c>
      <c r="F6" s="5">
        <f>+VP!F5</f>
        <v>14300.618199999999</v>
      </c>
      <c r="G6" s="5">
        <f>+VP!G5</f>
        <v>14300.618199999999</v>
      </c>
      <c r="H6" s="5">
        <f>+VP!H5</f>
        <v>14300.618199999999</v>
      </c>
      <c r="I6" s="5">
        <f>+VP!I5</f>
        <v>14300.618199999999</v>
      </c>
    </row>
    <row r="7" spans="1:9" x14ac:dyDescent="0.25">
      <c r="B7" s="7"/>
      <c r="C7" s="6">
        <f>+C6-C5</f>
        <v>71126.491727272718</v>
      </c>
      <c r="D7" s="6">
        <f t="shared" ref="D7:I7" si="1">+D6-D5</f>
        <v>47298.875800000002</v>
      </c>
      <c r="E7" s="6">
        <f t="shared" si="1"/>
        <v>47298.088199999998</v>
      </c>
      <c r="F7" s="6">
        <f t="shared" si="1"/>
        <v>14297.6482</v>
      </c>
      <c r="G7" s="6">
        <f t="shared" si="1"/>
        <v>14297.6482</v>
      </c>
      <c r="H7" s="6">
        <f t="shared" si="1"/>
        <v>14297.6482</v>
      </c>
      <c r="I7" s="6">
        <f t="shared" si="1"/>
        <v>14297.6482</v>
      </c>
    </row>
    <row r="8" spans="1:9" x14ac:dyDescent="0.25">
      <c r="B8" s="7"/>
      <c r="C8" s="7"/>
      <c r="D8" s="7"/>
      <c r="E8" s="7"/>
      <c r="F8" s="7"/>
      <c r="G8" s="7"/>
      <c r="H8" s="7"/>
      <c r="I8" s="7"/>
    </row>
    <row r="9" spans="1:9" x14ac:dyDescent="0.25">
      <c r="B9" s="8"/>
      <c r="C9" s="7"/>
      <c r="D9" s="7"/>
      <c r="E9" s="7"/>
      <c r="F9" s="7"/>
      <c r="G9" s="7"/>
      <c r="H9" s="7"/>
      <c r="I9" s="7"/>
    </row>
    <row r="10" spans="1:9" x14ac:dyDescent="0.25">
      <c r="B10" s="4" t="s">
        <v>100</v>
      </c>
      <c r="C10" s="56">
        <f>+C7</f>
        <v>71126.491727272718</v>
      </c>
      <c r="D10" s="56">
        <f>+D7</f>
        <v>47298.875800000002</v>
      </c>
      <c r="E10" s="56">
        <f>+E7</f>
        <v>47298.088199999998</v>
      </c>
      <c r="F10" s="56">
        <f>+F7</f>
        <v>14297.6482</v>
      </c>
      <c r="G10" s="56">
        <f>+G7</f>
        <v>14297.6482</v>
      </c>
      <c r="H10" s="56">
        <f t="shared" ref="H10:I10" si="2">+H7</f>
        <v>14297.6482</v>
      </c>
      <c r="I10" s="56">
        <f t="shared" si="2"/>
        <v>14297.6482</v>
      </c>
    </row>
    <row r="11" spans="1:9" x14ac:dyDescent="0.25">
      <c r="B11" s="4" t="s">
        <v>101</v>
      </c>
      <c r="C11" s="56">
        <v>0</v>
      </c>
      <c r="D11" s="56">
        <f>+IF(D10&gt;0,0,IF(C13&gt;-D10,-D10,C13))</f>
        <v>0</v>
      </c>
      <c r="E11" s="56">
        <f>+IF(E10&gt;0,0,IF(D13&gt;-E10,-E10,D13))</f>
        <v>0</v>
      </c>
      <c r="F11" s="56">
        <f>+IF(F10&gt;0,0,IF(E13&gt;-F10,-F10,E13))</f>
        <v>0</v>
      </c>
      <c r="G11" s="56">
        <f>+IF(G10&gt;0,0,IF(F13&gt;-G10,-G10,F13))</f>
        <v>0</v>
      </c>
      <c r="H11" s="56">
        <f t="shared" ref="H11:I11" si="3">+IF(H10&gt;0,0,IF(G13&gt;-H10,-H10,G13))</f>
        <v>0</v>
      </c>
      <c r="I11" s="56">
        <f t="shared" si="3"/>
        <v>0</v>
      </c>
    </row>
    <row r="12" spans="1:9" x14ac:dyDescent="0.25">
      <c r="B12" s="4" t="s">
        <v>102</v>
      </c>
      <c r="C12" s="56">
        <f>+IF((C10+C11)&gt;0,0,(C10+C11))</f>
        <v>0</v>
      </c>
      <c r="D12" s="56">
        <f>+IF((D10+D11)&gt;0,0,(D10+D11))</f>
        <v>0</v>
      </c>
      <c r="E12" s="56">
        <f>+IF((E10+E11)&gt;0,0,(E10+E11))</f>
        <v>0</v>
      </c>
      <c r="F12" s="56">
        <f>+IF((F10+F11)&gt;0,0,(F10+F11))</f>
        <v>0</v>
      </c>
      <c r="G12" s="56">
        <f>+IF((G10+G11)&gt;0,0,(G10+G11))</f>
        <v>0</v>
      </c>
      <c r="H12" s="56">
        <f t="shared" ref="H12:I12" si="4">+IF((H10+H11)&gt;0,0,(H10+H11))</f>
        <v>0</v>
      </c>
      <c r="I12" s="56">
        <f t="shared" si="4"/>
        <v>0</v>
      </c>
    </row>
    <row r="13" spans="1:9" x14ac:dyDescent="0.25">
      <c r="B13" s="4" t="s">
        <v>103</v>
      </c>
      <c r="C13" s="56">
        <f>+IF(C6&gt;C5,C6-C5,0)</f>
        <v>71126.491727272718</v>
      </c>
      <c r="D13" s="56">
        <f>+IF(D10&gt;0,C13+D10,C13-D11)</f>
        <v>118425.36752727273</v>
      </c>
      <c r="E13" s="56">
        <f>+IF(E10&gt;0,D13+E10,D13-E11)</f>
        <v>165723.45572727273</v>
      </c>
      <c r="F13" s="56">
        <f>+IF(F10&gt;0,E13+F10,E13-F11)</f>
        <v>180021.10392727272</v>
      </c>
      <c r="G13" s="56">
        <f>+IF(G10&gt;0,F13+G10,F13-G11)</f>
        <v>194318.75212727272</v>
      </c>
      <c r="H13" s="56">
        <f t="shared" ref="H13:I13" si="5">+IF(H10&gt;0,G13+H10,G13-H11)</f>
        <v>208616.40032727271</v>
      </c>
      <c r="I13" s="56">
        <f t="shared" si="5"/>
        <v>222914.04852727271</v>
      </c>
    </row>
    <row r="14" spans="1:9" x14ac:dyDescent="0.25">
      <c r="B14" s="4" t="s">
        <v>104</v>
      </c>
      <c r="C14" s="56">
        <f>+C12</f>
        <v>0</v>
      </c>
      <c r="D14" s="56">
        <f t="shared" ref="D14:I14" si="6">+D12</f>
        <v>0</v>
      </c>
      <c r="E14" s="56">
        <f t="shared" si="6"/>
        <v>0</v>
      </c>
      <c r="F14" s="56">
        <f t="shared" si="6"/>
        <v>0</v>
      </c>
      <c r="G14" s="56">
        <f t="shared" si="6"/>
        <v>0</v>
      </c>
      <c r="H14" s="56">
        <f t="shared" si="6"/>
        <v>0</v>
      </c>
      <c r="I14" s="56">
        <f t="shared" si="6"/>
        <v>0</v>
      </c>
    </row>
    <row r="15" spans="1:9" x14ac:dyDescent="0.25">
      <c r="B15" s="7"/>
      <c r="C15" s="22"/>
      <c r="D15" s="22"/>
      <c r="E15" s="22"/>
      <c r="F15" s="22"/>
      <c r="G15" s="22"/>
      <c r="H15" s="7"/>
      <c r="I15" s="7"/>
    </row>
    <row r="16" spans="1:9" x14ac:dyDescent="0.25">
      <c r="B16" s="7"/>
      <c r="C16" s="7"/>
      <c r="D16" s="22"/>
      <c r="E16" s="7"/>
      <c r="F16" s="7"/>
      <c r="G16" s="7"/>
      <c r="H16" s="7"/>
      <c r="I16" s="7"/>
    </row>
    <row r="17" spans="2:9" x14ac:dyDescent="0.25">
      <c r="B17" s="8"/>
      <c r="C17" s="23"/>
      <c r="D17" s="23"/>
      <c r="E17" s="23"/>
      <c r="F17" s="23"/>
      <c r="G17" s="23"/>
      <c r="H17" s="7"/>
      <c r="I17" s="7"/>
    </row>
    <row r="18" spans="2:9" x14ac:dyDescent="0.25">
      <c r="B18" s="8"/>
      <c r="C18" s="23"/>
      <c r="D18" s="23"/>
      <c r="E18" s="23"/>
      <c r="F18" s="23"/>
      <c r="G18" s="23"/>
      <c r="H18" s="7"/>
      <c r="I18" s="7"/>
    </row>
    <row r="19" spans="2:9" x14ac:dyDescent="0.25">
      <c r="B19" s="1" t="s">
        <v>16</v>
      </c>
      <c r="C19" s="72">
        <f>+C13</f>
        <v>71126.491727272718</v>
      </c>
      <c r="D19" s="72">
        <f t="shared" ref="D19:I19" si="7">+D13</f>
        <v>118425.36752727273</v>
      </c>
      <c r="E19" s="72">
        <f t="shared" si="7"/>
        <v>165723.45572727273</v>
      </c>
      <c r="F19" s="72">
        <f t="shared" si="7"/>
        <v>180021.10392727272</v>
      </c>
      <c r="G19" s="72">
        <f t="shared" si="7"/>
        <v>194318.75212727272</v>
      </c>
      <c r="H19" s="72">
        <f t="shared" si="7"/>
        <v>208616.40032727271</v>
      </c>
      <c r="I19" s="72">
        <f t="shared" si="7"/>
        <v>222914.04852727271</v>
      </c>
    </row>
    <row r="20" spans="2:9" x14ac:dyDescent="0.25">
      <c r="B20" s="1" t="s">
        <v>4</v>
      </c>
      <c r="C20" s="72">
        <f>-(C12-C14)</f>
        <v>0</v>
      </c>
      <c r="D20" s="72">
        <f>-SUM($C12:D12)+SUM($C14:D14)</f>
        <v>0</v>
      </c>
      <c r="E20" s="72">
        <f>-SUM($C12:E12)+SUM($C14:E14)</f>
        <v>0</v>
      </c>
      <c r="F20" s="72">
        <f>-SUM($C12:F12)+SUM($C14:F14)</f>
        <v>0</v>
      </c>
      <c r="G20" s="72">
        <f>-SUM($C12:G12)+SUM($C14:G14)</f>
        <v>0</v>
      </c>
      <c r="H20" s="72">
        <f>-SUM($C12:H12)+SUM($C14:H14)</f>
        <v>0</v>
      </c>
      <c r="I20" s="72">
        <f>-SUM($C12:I12)+SUM($C14:I14)</f>
        <v>0</v>
      </c>
    </row>
    <row r="21" spans="2:9" x14ac:dyDescent="0.25">
      <c r="B21" s="1" t="s">
        <v>104</v>
      </c>
      <c r="C21" s="72">
        <f>-C14</f>
        <v>0</v>
      </c>
      <c r="D21" s="72">
        <f t="shared" ref="D21:I21" si="8">-D14</f>
        <v>0</v>
      </c>
      <c r="E21" s="72">
        <f t="shared" si="8"/>
        <v>0</v>
      </c>
      <c r="F21" s="72">
        <f t="shared" si="8"/>
        <v>0</v>
      </c>
      <c r="G21" s="72">
        <f t="shared" si="8"/>
        <v>0</v>
      </c>
      <c r="H21" s="72">
        <f t="shared" si="8"/>
        <v>0</v>
      </c>
      <c r="I21" s="72">
        <f t="shared" si="8"/>
        <v>0</v>
      </c>
    </row>
    <row r="22" spans="2:9" x14ac:dyDescent="0.25">
      <c r="B22" s="1" t="s">
        <v>298</v>
      </c>
    </row>
  </sheetData>
  <hyperlinks>
    <hyperlink ref="A1" location="MENU!A1" display="TABELLE" xr:uid="{0FE5B207-4A68-41AE-AF96-F51361489146}"/>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42"/>
  <sheetViews>
    <sheetView showGridLines="0" topLeftCell="A23" workbookViewId="0">
      <selection activeCell="L25" sqref="L25"/>
    </sheetView>
  </sheetViews>
  <sheetFormatPr defaultRowHeight="15" x14ac:dyDescent="0.25"/>
  <cols>
    <col min="2" max="2" width="45.42578125" bestFit="1" customWidth="1"/>
    <col min="3" max="3" width="10" bestFit="1" customWidth="1"/>
    <col min="4" max="4" width="11.5703125" bestFit="1" customWidth="1"/>
    <col min="5" max="5" width="12" bestFit="1" customWidth="1"/>
    <col min="6" max="8" width="10.5703125" bestFit="1" customWidth="1"/>
    <col min="9" max="9" width="12" bestFit="1" customWidth="1"/>
  </cols>
  <sheetData>
    <row r="1" spans="1:9" x14ac:dyDescent="0.25">
      <c r="A1" s="170" t="s">
        <v>428</v>
      </c>
    </row>
    <row r="3" spans="1:9" x14ac:dyDescent="0.25">
      <c r="B3" s="24" t="s">
        <v>142</v>
      </c>
    </row>
    <row r="4" spans="1:9" x14ac:dyDescent="0.25">
      <c r="B4" s="24" t="s">
        <v>311</v>
      </c>
      <c r="C4" s="1">
        <f>+Parametri!D5</f>
        <v>2020</v>
      </c>
      <c r="D4" s="1">
        <f>+C4+1</f>
        <v>2021</v>
      </c>
      <c r="E4" s="1">
        <f t="shared" ref="E4:I4" si="0">+D4+1</f>
        <v>2022</v>
      </c>
      <c r="F4" s="1">
        <f t="shared" si="0"/>
        <v>2023</v>
      </c>
      <c r="G4" s="1">
        <f t="shared" si="0"/>
        <v>2024</v>
      </c>
      <c r="H4" s="1">
        <f t="shared" si="0"/>
        <v>2025</v>
      </c>
      <c r="I4" s="1">
        <f t="shared" si="0"/>
        <v>2026</v>
      </c>
    </row>
    <row r="5" spans="1:9" x14ac:dyDescent="0.25">
      <c r="B5" s="24"/>
      <c r="C5" s="7"/>
      <c r="D5" s="7"/>
      <c r="E5" s="7"/>
      <c r="F5" s="7"/>
      <c r="G5" s="7"/>
      <c r="H5" s="7"/>
      <c r="I5" s="7"/>
    </row>
    <row r="6" spans="1:9" x14ac:dyDescent="0.25">
      <c r="B6" s="24" t="s">
        <v>143</v>
      </c>
      <c r="C6" s="26">
        <f>+Tabella_25!C49</f>
        <v>-469821.45</v>
      </c>
      <c r="D6" s="26">
        <f>+Tabella_25!D49</f>
        <v>-585919.89</v>
      </c>
      <c r="E6" s="26">
        <f>+Tabella_25!E49</f>
        <v>-618916.31000000006</v>
      </c>
      <c r="F6" s="26">
        <f>+Tabella_25!F49</f>
        <v>-618914.31000000006</v>
      </c>
      <c r="G6" s="26">
        <f>+Tabella_25!G49</f>
        <v>-612914.31000000006</v>
      </c>
      <c r="H6" s="26">
        <f>+Tabella_25!H49</f>
        <v>-612914.31000000006</v>
      </c>
      <c r="I6" s="26">
        <f>+Tabella_25!I49</f>
        <v>-612914.31000000006</v>
      </c>
    </row>
    <row r="7" spans="1:9" x14ac:dyDescent="0.25">
      <c r="B7" s="27" t="s">
        <v>144</v>
      </c>
      <c r="C7" s="28">
        <f>+Tabella_25!C47</f>
        <v>18375</v>
      </c>
      <c r="D7" s="28">
        <f>+Tabella_25!D47</f>
        <v>22875</v>
      </c>
      <c r="E7" s="28">
        <f>+Tabella_25!E47</f>
        <v>22875</v>
      </c>
      <c r="F7" s="28">
        <f>+Tabella_25!F47</f>
        <v>22875</v>
      </c>
      <c r="G7" s="28">
        <f>+Tabella_25!G47</f>
        <v>22875</v>
      </c>
      <c r="H7" s="28">
        <f>+Tabella_25!H47</f>
        <v>22875</v>
      </c>
      <c r="I7" s="28">
        <f>+Tabella_25!I47</f>
        <v>22875</v>
      </c>
    </row>
    <row r="8" spans="1:9" x14ac:dyDescent="0.25">
      <c r="B8" s="27" t="s">
        <v>145</v>
      </c>
      <c r="C8" s="28">
        <f>+Tabella_25!C40</f>
        <v>65500</v>
      </c>
      <c r="D8" s="28">
        <f>+Tabella_25!D40</f>
        <v>98500</v>
      </c>
      <c r="E8" s="28">
        <f>+Tabella_25!E40</f>
        <v>131500</v>
      </c>
      <c r="F8" s="28">
        <f>+Tabella_25!F40</f>
        <v>131500</v>
      </c>
      <c r="G8" s="28">
        <f>+Tabella_25!G40</f>
        <v>125500</v>
      </c>
      <c r="H8" s="28">
        <f>+Tabella_25!H40</f>
        <v>125500</v>
      </c>
      <c r="I8" s="28">
        <f>+Tabella_25!I40</f>
        <v>125500</v>
      </c>
    </row>
    <row r="9" spans="1:9" x14ac:dyDescent="0.25">
      <c r="B9" s="24" t="s">
        <v>146</v>
      </c>
      <c r="C9" s="26">
        <f>+SUM(C6:C8)</f>
        <v>-385946.45</v>
      </c>
      <c r="D9" s="26">
        <f t="shared" ref="D9:I9" si="1">+SUM(D6:D8)</f>
        <v>-464544.89</v>
      </c>
      <c r="E9" s="26">
        <f t="shared" si="1"/>
        <v>-464541.31000000006</v>
      </c>
      <c r="F9" s="26">
        <f t="shared" si="1"/>
        <v>-464539.31000000006</v>
      </c>
      <c r="G9" s="26">
        <f t="shared" si="1"/>
        <v>-464539.31000000006</v>
      </c>
      <c r="H9" s="26">
        <f t="shared" si="1"/>
        <v>-464539.31000000006</v>
      </c>
      <c r="I9" s="26">
        <f t="shared" si="1"/>
        <v>-464539.31000000006</v>
      </c>
    </row>
    <row r="10" spans="1:9" x14ac:dyDescent="0.25">
      <c r="B10" s="24"/>
      <c r="C10" s="26"/>
      <c r="D10" s="26"/>
      <c r="E10" s="26"/>
      <c r="F10" s="26"/>
      <c r="G10" s="26"/>
      <c r="H10" s="26"/>
      <c r="I10" s="26"/>
    </row>
    <row r="11" spans="1:9" x14ac:dyDescent="0.25">
      <c r="B11" s="24" t="s">
        <v>147</v>
      </c>
      <c r="C11" s="26">
        <f>+SUM(C12:C15)</f>
        <v>-54618.468477272705</v>
      </c>
      <c r="D11" s="26">
        <f t="shared" ref="D11:I11" si="2">+SUM(D12:D15)</f>
        <v>-31299.010000000009</v>
      </c>
      <c r="E11" s="26">
        <f t="shared" si="2"/>
        <v>-53298.404383333334</v>
      </c>
      <c r="F11" s="26">
        <f t="shared" si="2"/>
        <v>-20297.826116666663</v>
      </c>
      <c r="G11" s="26">
        <f t="shared" si="2"/>
        <v>-17297.648199999996</v>
      </c>
      <c r="H11" s="26">
        <f t="shared" si="2"/>
        <v>-14297.648199999996</v>
      </c>
      <c r="I11" s="26">
        <f t="shared" si="2"/>
        <v>-14297.648199999996</v>
      </c>
    </row>
    <row r="12" spans="1:9" x14ac:dyDescent="0.25">
      <c r="B12" s="27" t="s">
        <v>148</v>
      </c>
      <c r="C12" s="28">
        <f>-Tabella_26!D8</f>
        <v>-0.45749999999679858</v>
      </c>
      <c r="D12" s="28">
        <f>+Tabella_26!D8-Tabella_26!E8</f>
        <v>19999.796666666665</v>
      </c>
      <c r="E12" s="28">
        <f>+Tabella_26!E8-Tabella_26!F8</f>
        <v>-0.45750000000043656</v>
      </c>
      <c r="F12" s="28">
        <f>+Tabella_26!F8-Tabella_26!G8</f>
        <v>-0.25416666666569654</v>
      </c>
      <c r="G12" s="28">
        <f>+Tabella_26!G8-Tabella_26!H8</f>
        <v>0</v>
      </c>
      <c r="H12" s="28">
        <f>+Tabella_26!H8-Tabella_26!I8</f>
        <v>0</v>
      </c>
      <c r="I12" s="28">
        <f>+Tabella_26!I8-Tabella_26!J8</f>
        <v>0</v>
      </c>
    </row>
    <row r="13" spans="1:9" x14ac:dyDescent="0.25">
      <c r="B13" s="27" t="s">
        <v>149</v>
      </c>
      <c r="C13" s="28">
        <f>-Tabella_26!D9+Tabella_26!D29</f>
        <v>-72126.491727272718</v>
      </c>
      <c r="D13" s="28">
        <f>+Tabella_26!D9-Tabella_26!E9+Tabella_26!E29-Tabella_26!D29</f>
        <v>-48298.875800000009</v>
      </c>
      <c r="E13" s="28">
        <f>+Tabella_26!E9-Tabella_26!F9+Tabella_26!F29-Tabella_26!E29</f>
        <v>-50298.088199999998</v>
      </c>
      <c r="F13" s="28">
        <f>+Tabella_26!F9-Tabella_26!G9+Tabella_26!G29-Tabella_26!F29</f>
        <v>-17297.648199999996</v>
      </c>
      <c r="G13" s="28">
        <f>+Tabella_26!G9-Tabella_26!H9+Tabella_26!H29-Tabella_26!G29</f>
        <v>-14297.648199999996</v>
      </c>
      <c r="H13" s="28">
        <f>+Tabella_26!H9-Tabella_26!I9+Tabella_26!I29-Tabella_26!H29</f>
        <v>-14297.648199999996</v>
      </c>
      <c r="I13" s="28">
        <f>+Tabella_26!I9-Tabella_26!J9+Tabella_26!J29-Tabella_26!I29</f>
        <v>-14297.648199999996</v>
      </c>
    </row>
    <row r="14" spans="1:9" x14ac:dyDescent="0.25">
      <c r="B14" s="27" t="s">
        <v>150</v>
      </c>
      <c r="C14" s="28">
        <f>-Tabella_26!D12</f>
        <v>0</v>
      </c>
      <c r="D14" s="28">
        <f>+Tabella_26!D12-Tabella_26!E12</f>
        <v>0</v>
      </c>
      <c r="E14" s="28">
        <f>+Tabella_26!E12-Tabella_26!F12</f>
        <v>0</v>
      </c>
      <c r="F14" s="28">
        <f>+Tabella_26!F12-Tabella_26!G12</f>
        <v>0</v>
      </c>
      <c r="G14" s="28">
        <f>+Tabella_26!G12-Tabella_26!H12</f>
        <v>0</v>
      </c>
      <c r="H14" s="28">
        <f>+Tabella_26!H12-Tabella_26!I12</f>
        <v>0</v>
      </c>
      <c r="I14" s="28">
        <f>+Tabella_26!I12-Tabella_26!J12</f>
        <v>0</v>
      </c>
    </row>
    <row r="15" spans="1:9" x14ac:dyDescent="0.25">
      <c r="B15" s="27" t="s">
        <v>151</v>
      </c>
      <c r="C15" s="28">
        <f>+Tabella_26!D27</f>
        <v>17508.480749999999</v>
      </c>
      <c r="D15" s="28">
        <f>+Tabella_26!E27-Tabella_26!D27</f>
        <v>-2999.9308666666657</v>
      </c>
      <c r="E15" s="28">
        <f>+Tabella_26!F27-Tabella_26!E27</f>
        <v>-2999.8586833333338</v>
      </c>
      <c r="F15" s="28">
        <f>+Tabella_26!G27-Tabella_26!F27</f>
        <v>-2999.9237499999999</v>
      </c>
      <c r="G15" s="28">
        <f>+Tabella_26!H27-Tabella_26!G27</f>
        <v>-3000</v>
      </c>
      <c r="H15" s="28">
        <f>+Tabella_26!I27-Tabella_26!H27</f>
        <v>0</v>
      </c>
      <c r="I15" s="28">
        <f>+Tabella_26!J27-Tabella_26!I27</f>
        <v>0</v>
      </c>
    </row>
    <row r="16" spans="1:9" x14ac:dyDescent="0.25">
      <c r="B16" s="27"/>
      <c r="C16" s="28"/>
      <c r="D16" s="28"/>
      <c r="E16" s="28"/>
      <c r="F16" s="28"/>
      <c r="G16" s="28"/>
      <c r="H16" s="28"/>
      <c r="I16" s="28"/>
    </row>
    <row r="17" spans="2:9" x14ac:dyDescent="0.25">
      <c r="B17" s="24"/>
      <c r="C17" s="26"/>
      <c r="D17" s="26"/>
      <c r="E17" s="26"/>
      <c r="F17" s="26"/>
      <c r="G17" s="26"/>
      <c r="H17" s="26"/>
      <c r="I17" s="26"/>
    </row>
    <row r="18" spans="2:9" x14ac:dyDescent="0.25">
      <c r="B18" s="24" t="s">
        <v>152</v>
      </c>
      <c r="C18" s="26">
        <f>+C9+C11</f>
        <v>-440564.91847727273</v>
      </c>
      <c r="D18" s="26">
        <f t="shared" ref="D18:I18" si="3">+D9+D11</f>
        <v>-495843.9</v>
      </c>
      <c r="E18" s="26">
        <f t="shared" si="3"/>
        <v>-517839.7143833334</v>
      </c>
      <c r="F18" s="26">
        <f t="shared" si="3"/>
        <v>-484837.13611666672</v>
      </c>
      <c r="G18" s="26">
        <f t="shared" si="3"/>
        <v>-481836.95820000005</v>
      </c>
      <c r="H18" s="26">
        <f t="shared" si="3"/>
        <v>-478836.95820000005</v>
      </c>
      <c r="I18" s="26">
        <f t="shared" si="3"/>
        <v>-478836.95820000005</v>
      </c>
    </row>
    <row r="19" spans="2:9" x14ac:dyDescent="0.25">
      <c r="B19" s="24"/>
      <c r="C19" s="26"/>
      <c r="D19" s="26"/>
      <c r="E19" s="26"/>
      <c r="F19" s="26"/>
      <c r="G19" s="26"/>
      <c r="H19" s="26"/>
      <c r="I19" s="26"/>
    </row>
    <row r="20" spans="2:9" x14ac:dyDescent="0.25">
      <c r="B20" s="24" t="s">
        <v>153</v>
      </c>
      <c r="C20" s="26">
        <f>+SUM(C21:C22)</f>
        <v>-445000</v>
      </c>
      <c r="D20" s="26">
        <f t="shared" ref="D20:I20" si="4">+SUM(D21:D22)</f>
        <v>-150000</v>
      </c>
      <c r="E20" s="26">
        <f t="shared" si="4"/>
        <v>-150000</v>
      </c>
      <c r="F20" s="26">
        <f t="shared" si="4"/>
        <v>0</v>
      </c>
      <c r="G20" s="26">
        <f t="shared" si="4"/>
        <v>0</v>
      </c>
      <c r="H20" s="26">
        <f t="shared" si="4"/>
        <v>0</v>
      </c>
      <c r="I20" s="26">
        <f t="shared" si="4"/>
        <v>0</v>
      </c>
    </row>
    <row r="21" spans="2:9" x14ac:dyDescent="0.25">
      <c r="B21" s="27" t="s">
        <v>154</v>
      </c>
      <c r="C21" s="28">
        <f>-Tabella_26!D15</f>
        <v>-45000</v>
      </c>
      <c r="D21" s="28">
        <f>+Tabella_26!D15-Tabella_26!E15</f>
        <v>0</v>
      </c>
      <c r="E21" s="28">
        <f>+Tabella_26!E15-Tabella_26!F15</f>
        <v>0</v>
      </c>
      <c r="F21" s="28">
        <f>+Tabella_26!F15-Tabella_26!G15</f>
        <v>0</v>
      </c>
      <c r="G21" s="28">
        <f>+Tabella_26!G15-Tabella_26!H15</f>
        <v>0</v>
      </c>
      <c r="H21" s="28">
        <f>+Tabella_26!H15-Tabella_26!I15</f>
        <v>0</v>
      </c>
      <c r="I21" s="28">
        <f>+Tabella_26!I15-Tabella_26!J15</f>
        <v>0</v>
      </c>
    </row>
    <row r="22" spans="2:9" x14ac:dyDescent="0.25">
      <c r="B22" s="27" t="s">
        <v>155</v>
      </c>
      <c r="C22" s="28">
        <f>-Tabella_26!D16</f>
        <v>-400000</v>
      </c>
      <c r="D22" s="28">
        <f>+Tabella_26!D16-Tabella_26!E16</f>
        <v>-150000</v>
      </c>
      <c r="E22" s="28">
        <f>+Tabella_26!E16-Tabella_26!F16</f>
        <v>-150000</v>
      </c>
      <c r="F22" s="28">
        <f>+Tabella_26!F16-Tabella_26!G16</f>
        <v>0</v>
      </c>
      <c r="G22" s="28">
        <f>+Tabella_26!G16-Tabella_26!H16</f>
        <v>0</v>
      </c>
      <c r="H22" s="28">
        <f>+Tabella_26!H16-Tabella_26!I16</f>
        <v>0</v>
      </c>
      <c r="I22" s="28">
        <f>+Tabella_26!I16-Tabella_26!J16</f>
        <v>0</v>
      </c>
    </row>
    <row r="23" spans="2:9" x14ac:dyDescent="0.25">
      <c r="B23" s="24"/>
      <c r="C23" s="26"/>
      <c r="D23" s="26"/>
      <c r="E23" s="26"/>
      <c r="F23" s="26"/>
      <c r="G23" s="26"/>
      <c r="H23" s="26"/>
      <c r="I23" s="26"/>
    </row>
    <row r="24" spans="2:9" x14ac:dyDescent="0.25">
      <c r="B24" s="24"/>
      <c r="C24" s="26"/>
      <c r="D24" s="26"/>
      <c r="E24" s="26"/>
      <c r="F24" s="26"/>
      <c r="G24" s="26"/>
      <c r="H24" s="26"/>
      <c r="I24" s="26"/>
    </row>
    <row r="25" spans="2:9" x14ac:dyDescent="0.25">
      <c r="B25" s="24" t="s">
        <v>156</v>
      </c>
      <c r="C25" s="26">
        <f>+C18+C20</f>
        <v>-885564.91847727273</v>
      </c>
      <c r="D25" s="26">
        <f t="shared" ref="D25:I25" si="5">+D18+D20</f>
        <v>-645843.9</v>
      </c>
      <c r="E25" s="26">
        <f t="shared" si="5"/>
        <v>-667839.71438333346</v>
      </c>
      <c r="F25" s="26">
        <f t="shared" si="5"/>
        <v>-484837.13611666672</v>
      </c>
      <c r="G25" s="26">
        <f t="shared" si="5"/>
        <v>-481836.95820000005</v>
      </c>
      <c r="H25" s="26">
        <f t="shared" si="5"/>
        <v>-478836.95820000005</v>
      </c>
      <c r="I25" s="26">
        <f t="shared" si="5"/>
        <v>-478836.95820000005</v>
      </c>
    </row>
    <row r="26" spans="2:9" x14ac:dyDescent="0.25">
      <c r="B26" s="24"/>
      <c r="C26" s="26"/>
      <c r="D26" s="26"/>
      <c r="E26" s="26"/>
      <c r="F26" s="26"/>
      <c r="G26" s="26"/>
      <c r="H26" s="26"/>
      <c r="I26" s="26"/>
    </row>
    <row r="27" spans="2:9" x14ac:dyDescent="0.25">
      <c r="B27" s="24" t="s">
        <v>157</v>
      </c>
      <c r="C27" s="26">
        <f>+SUM(C28:C35)</f>
        <v>179210.97327216394</v>
      </c>
      <c r="D27" s="26">
        <f t="shared" ref="D27:I27" si="6">+SUM(D28:D35)</f>
        <v>-21113.657065821353</v>
      </c>
      <c r="E27" s="26">
        <f t="shared" si="6"/>
        <v>-22422.748403443999</v>
      </c>
      <c r="F27" s="26">
        <f t="shared" si="6"/>
        <v>-17422.748403443999</v>
      </c>
      <c r="G27" s="26">
        <f t="shared" si="6"/>
        <v>-4422.7484034440031</v>
      </c>
      <c r="H27" s="26">
        <f t="shared" si="6"/>
        <v>-4422.7484034440076</v>
      </c>
      <c r="I27" s="26">
        <f t="shared" si="6"/>
        <v>-193797.74840344401</v>
      </c>
    </row>
    <row r="28" spans="2:9" x14ac:dyDescent="0.25">
      <c r="B28" s="27" t="s">
        <v>291</v>
      </c>
      <c r="C28" s="28">
        <f>+Tabella_26!D34</f>
        <v>85000</v>
      </c>
      <c r="D28" s="28">
        <f>+Tabella_26!E34-Tabella_26!D34</f>
        <v>-12633.367265717854</v>
      </c>
      <c r="E28" s="28">
        <f>+Tabella_26!F34-Tabella_26!E34</f>
        <v>-14015.812653694447</v>
      </c>
      <c r="F28" s="28">
        <f>+Tabella_26!G34-Tabella_26!F34</f>
        <v>-14096.128906768339</v>
      </c>
      <c r="G28" s="28">
        <f>+Tabella_26!H34-Tabella_26!G34</f>
        <v>-4178.0514849037136</v>
      </c>
      <c r="H28" s="28">
        <f>+Tabella_26!I34-Tabella_26!H34</f>
        <v>-4261.6125146017948</v>
      </c>
      <c r="I28" s="28">
        <f>+Tabella_26!J34-Tabella_26!I34</f>
        <v>-4346.8447648938309</v>
      </c>
    </row>
    <row r="29" spans="2:9" x14ac:dyDescent="0.25">
      <c r="B29" s="27" t="s">
        <v>158</v>
      </c>
      <c r="C29" s="28">
        <f>+Tabella_26!D33</f>
        <v>-5000</v>
      </c>
      <c r="D29" s="28">
        <f>+Tabella_26!E33-Tabella_26!D33</f>
        <v>-5000</v>
      </c>
      <c r="E29" s="28">
        <f>+Tabella_26!F33-Tabella_26!E33</f>
        <v>-5000</v>
      </c>
      <c r="F29" s="28">
        <f>+Tabella_26!G33-Tabella_26!F33</f>
        <v>0</v>
      </c>
      <c r="G29" s="28">
        <f>+Tabella_26!H33-Tabella_26!G33</f>
        <v>0</v>
      </c>
      <c r="H29" s="28">
        <f>+Tabella_26!I33-Tabella_26!H33</f>
        <v>0</v>
      </c>
      <c r="I29" s="28">
        <f>+Tabella_26!J33-Tabella_26!I33</f>
        <v>0</v>
      </c>
    </row>
    <row r="30" spans="2:9" x14ac:dyDescent="0.25">
      <c r="B30" s="27"/>
      <c r="C30" s="28"/>
      <c r="D30" s="28"/>
      <c r="E30" s="28"/>
      <c r="F30" s="28"/>
      <c r="G30" s="28"/>
      <c r="H30" s="28"/>
      <c r="I30" s="28"/>
    </row>
    <row r="31" spans="2:9" x14ac:dyDescent="0.25">
      <c r="B31" s="27" t="s">
        <v>159</v>
      </c>
      <c r="C31" s="28">
        <f>-Tabella_25!C52</f>
        <v>-1289.0267278360393</v>
      </c>
      <c r="D31" s="28">
        <f>-Tabella_25!D52</f>
        <v>-1480.2898001035007</v>
      </c>
      <c r="E31" s="28">
        <f>-Tabella_25!E52</f>
        <v>-1406.9357497495503</v>
      </c>
      <c r="F31" s="28">
        <f>-Tabella_25!F52</f>
        <v>-1326.6194966756589</v>
      </c>
      <c r="G31" s="28">
        <f>-Tabella_25!G52</f>
        <v>-244.69691854028952</v>
      </c>
      <c r="H31" s="28">
        <f>-Tabella_25!H52</f>
        <v>-161.13588884221272</v>
      </c>
      <c r="I31" s="28">
        <f>-Tabella_25!I52</f>
        <v>-75.903638550174321</v>
      </c>
    </row>
    <row r="32" spans="2:9" x14ac:dyDescent="0.25">
      <c r="B32" s="27" t="s">
        <v>292</v>
      </c>
      <c r="C32" s="28">
        <f>(+Tabella_26!E32-Tabella_26!D32)-C7</f>
        <v>-500</v>
      </c>
      <c r="D32" s="28">
        <f>(+Tabella_26!F32-Tabella_26!E32)-D7</f>
        <v>-5000</v>
      </c>
      <c r="E32" s="28">
        <f>(+Tabella_26!G32-Tabella_26!F32)-E7</f>
        <v>0</v>
      </c>
      <c r="F32" s="28">
        <f>(+Tabella_26!H32-Tabella_26!G32)-F7</f>
        <v>0</v>
      </c>
      <c r="G32" s="28">
        <f>(+Tabella_26!I32-Tabella_26!H32)-G7</f>
        <v>0</v>
      </c>
      <c r="H32" s="28">
        <f>(+Tabella_26!J32-Tabella_26!I32)-H7</f>
        <v>0</v>
      </c>
      <c r="I32" s="28">
        <f>(+Tabella_26!K32-Tabella_26!J32)-I7</f>
        <v>-189375</v>
      </c>
    </row>
    <row r="33" spans="2:9" x14ac:dyDescent="0.25">
      <c r="B33" s="27" t="s">
        <v>160</v>
      </c>
      <c r="C33" s="28">
        <f>-Tabella_25!C57-Tabella_25!C58+Tabella_26!D28-Tabella_26!D10</f>
        <v>1000</v>
      </c>
      <c r="D33" s="28">
        <f>-Tabella_25!D57-Tabella_25!D58+Tabella_26!D10-Tabella_26!E10+Tabella_26!E28-Tabella_26!D28</f>
        <v>3000</v>
      </c>
      <c r="E33" s="28">
        <f>-Tabella_25!E57-Tabella_25!E58+Tabella_26!E10-Tabella_26!F10+Tabella_26!F28-Tabella_26!E28</f>
        <v>-2000</v>
      </c>
      <c r="F33" s="28">
        <f>-Tabella_25!F57-Tabella_25!F58+Tabella_26!F10-Tabella_26!G10+Tabella_26!G28-Tabella_26!F28</f>
        <v>-2000</v>
      </c>
      <c r="G33" s="28">
        <f>-Tabella_25!G57-Tabella_25!G58+Tabella_26!G10-Tabella_26!H10+Tabella_26!H28-Tabella_26!G28</f>
        <v>0</v>
      </c>
      <c r="H33" s="28">
        <f>-Tabella_25!H57-Tabella_25!H58+Tabella_26!H10-Tabella_26!I10+Tabella_26!I28-Tabella_26!H28</f>
        <v>0</v>
      </c>
      <c r="I33" s="28">
        <f>-Tabella_25!I57-Tabella_25!I58+Tabella_26!I10-Tabella_26!J10+Tabella_26!J28-Tabella_26!I28</f>
        <v>0</v>
      </c>
    </row>
    <row r="34" spans="2:9" x14ac:dyDescent="0.25">
      <c r="B34" s="27" t="s">
        <v>161</v>
      </c>
      <c r="C34" s="28">
        <f>+Tabella_26!D37</f>
        <v>100000</v>
      </c>
      <c r="D34" s="28">
        <f>+Tabella_26!E37-Tabella_26!D37</f>
        <v>0</v>
      </c>
      <c r="E34" s="28">
        <f>+Tabella_26!F37-Tabella_26!E37</f>
        <v>0</v>
      </c>
      <c r="F34" s="28">
        <f>+Tabella_26!G37-Tabella_26!F37</f>
        <v>0</v>
      </c>
      <c r="G34" s="28">
        <f>+Tabella_26!H37-Tabella_26!G37</f>
        <v>0</v>
      </c>
      <c r="H34" s="28">
        <f>+Tabella_26!I37-Tabella_26!H37</f>
        <v>0</v>
      </c>
      <c r="I34" s="28">
        <f>+Tabella_26!J37-Tabella_26!I37</f>
        <v>0</v>
      </c>
    </row>
    <row r="35" spans="2:9" x14ac:dyDescent="0.25">
      <c r="B35" s="27" t="s">
        <v>162</v>
      </c>
      <c r="C35" s="28">
        <v>0</v>
      </c>
      <c r="D35" s="28">
        <f>+Tabella_26!E38-Tabella_26!D38-Tabella_26!D39</f>
        <v>0</v>
      </c>
      <c r="E35" s="28">
        <f>+Tabella_26!F38-Tabella_26!E38-Tabella_26!E39</f>
        <v>0</v>
      </c>
      <c r="F35" s="28">
        <f>+Tabella_26!G38-Tabella_26!F38-Tabella_26!F39</f>
        <v>0</v>
      </c>
      <c r="G35" s="28">
        <f>+Tabella_26!H38-Tabella_26!G38-Tabella_26!G39</f>
        <v>0</v>
      </c>
      <c r="H35" s="28">
        <f>+Tabella_26!I38-Tabella_26!H38-Tabella_26!H39</f>
        <v>0</v>
      </c>
      <c r="I35" s="28">
        <f>+Tabella_26!J38-Tabella_26!I38-Tabella_26!I39</f>
        <v>0</v>
      </c>
    </row>
    <row r="36" spans="2:9" x14ac:dyDescent="0.25">
      <c r="B36" s="24"/>
      <c r="C36" s="26"/>
      <c r="D36" s="26"/>
      <c r="E36" s="26"/>
      <c r="F36" s="26"/>
      <c r="G36" s="26"/>
      <c r="H36" s="26"/>
      <c r="I36" s="26"/>
    </row>
    <row r="37" spans="2:9" x14ac:dyDescent="0.25">
      <c r="B37" s="24" t="s">
        <v>163</v>
      </c>
      <c r="C37" s="26">
        <f>+C25+C27</f>
        <v>-706353.94520510873</v>
      </c>
      <c r="D37" s="26">
        <f t="shared" ref="D37:I37" si="7">+D25+D27</f>
        <v>-666957.55706582137</v>
      </c>
      <c r="E37" s="26">
        <f t="shared" si="7"/>
        <v>-690262.46278677741</v>
      </c>
      <c r="F37" s="26">
        <f t="shared" si="7"/>
        <v>-502259.88452011073</v>
      </c>
      <c r="G37" s="26">
        <f t="shared" si="7"/>
        <v>-486259.70660344406</v>
      </c>
      <c r="H37" s="26">
        <f t="shared" si="7"/>
        <v>-483259.70660344406</v>
      </c>
      <c r="I37" s="26">
        <f t="shared" si="7"/>
        <v>-672634.70660344406</v>
      </c>
    </row>
    <row r="38" spans="2:9" x14ac:dyDescent="0.25">
      <c r="B38" s="24"/>
      <c r="C38" s="26"/>
      <c r="D38" s="26"/>
      <c r="E38" s="26"/>
      <c r="F38" s="26"/>
      <c r="G38" s="26"/>
      <c r="H38" s="26"/>
      <c r="I38" s="26"/>
    </row>
    <row r="39" spans="2:9" x14ac:dyDescent="0.25">
      <c r="B39" s="24" t="s">
        <v>164</v>
      </c>
      <c r="C39" s="26">
        <v>0</v>
      </c>
      <c r="D39" s="26">
        <f>+C40</f>
        <v>-706353.94520510873</v>
      </c>
      <c r="E39" s="26">
        <f t="shared" ref="E39:I39" si="8">+D40</f>
        <v>-1373311.50227093</v>
      </c>
      <c r="F39" s="26">
        <f t="shared" si="8"/>
        <v>-2063573.9650577074</v>
      </c>
      <c r="G39" s="26">
        <f t="shared" si="8"/>
        <v>-2565833.8495778181</v>
      </c>
      <c r="H39" s="26">
        <f t="shared" si="8"/>
        <v>-3052093.5561812622</v>
      </c>
      <c r="I39" s="26">
        <f t="shared" si="8"/>
        <v>-3535353.2627847064</v>
      </c>
    </row>
    <row r="40" spans="2:9" x14ac:dyDescent="0.25">
      <c r="B40" s="24" t="s">
        <v>165</v>
      </c>
      <c r="C40" s="26">
        <f>+C39+C37</f>
        <v>-706353.94520510873</v>
      </c>
      <c r="D40" s="26">
        <f>+D39+D37</f>
        <v>-1373311.50227093</v>
      </c>
      <c r="E40" s="26">
        <f t="shared" ref="E40:I40" si="9">+E39+E37</f>
        <v>-2063573.9650577074</v>
      </c>
      <c r="F40" s="26">
        <f t="shared" si="9"/>
        <v>-2565833.8495778181</v>
      </c>
      <c r="G40" s="26">
        <f t="shared" si="9"/>
        <v>-3052093.5561812622</v>
      </c>
      <c r="H40" s="26">
        <f t="shared" si="9"/>
        <v>-3535353.2627847064</v>
      </c>
      <c r="I40" s="26">
        <f t="shared" si="9"/>
        <v>-4207987.9693881506</v>
      </c>
    </row>
    <row r="41" spans="2:9" x14ac:dyDescent="0.25">
      <c r="B41" s="1" t="s">
        <v>312</v>
      </c>
      <c r="C41" s="1"/>
      <c r="D41" s="1"/>
      <c r="E41" s="1"/>
      <c r="F41" s="1"/>
      <c r="G41" s="1"/>
      <c r="H41" s="1"/>
      <c r="I41" s="1"/>
    </row>
    <row r="42" spans="2:9" x14ac:dyDescent="0.25">
      <c r="B42" s="1"/>
      <c r="C42" s="26"/>
      <c r="D42" s="26"/>
      <c r="E42" s="26"/>
      <c r="F42" s="26"/>
      <c r="G42" s="26"/>
      <c r="H42" s="26"/>
      <c r="I42" s="26"/>
    </row>
  </sheetData>
  <hyperlinks>
    <hyperlink ref="A1" location="MENU!A1" display="TABELLE" xr:uid="{DF0AC592-D73B-4D8D-A91D-F6CB363A3702}"/>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2"/>
  <sheetViews>
    <sheetView showGridLines="0" workbookViewId="0"/>
  </sheetViews>
  <sheetFormatPr defaultRowHeight="15" x14ac:dyDescent="0.25"/>
  <cols>
    <col min="2" max="2" width="54.5703125" customWidth="1"/>
    <col min="5" max="7" width="9" bestFit="1" customWidth="1"/>
    <col min="8" max="9" width="10.5703125" bestFit="1" customWidth="1"/>
  </cols>
  <sheetData>
    <row r="1" spans="1:9" x14ac:dyDescent="0.25">
      <c r="A1" s="170" t="s">
        <v>428</v>
      </c>
    </row>
    <row r="3" spans="1:9" x14ac:dyDescent="0.25">
      <c r="B3" t="s">
        <v>166</v>
      </c>
    </row>
    <row r="4" spans="1:9" ht="15.75" thickBot="1" x14ac:dyDescent="0.3">
      <c r="B4" s="30" t="s">
        <v>179</v>
      </c>
      <c r="C4" s="31">
        <f>+Parametri!D5</f>
        <v>2020</v>
      </c>
      <c r="D4" s="31">
        <f>+C4+1</f>
        <v>2021</v>
      </c>
      <c r="E4" s="31">
        <f t="shared" ref="E4:I4" si="0">+D4+1</f>
        <v>2022</v>
      </c>
      <c r="F4" s="31">
        <f t="shared" si="0"/>
        <v>2023</v>
      </c>
      <c r="G4" s="31">
        <f t="shared" si="0"/>
        <v>2024</v>
      </c>
      <c r="H4" s="31">
        <f t="shared" si="0"/>
        <v>2025</v>
      </c>
      <c r="I4" s="31">
        <f t="shared" si="0"/>
        <v>2026</v>
      </c>
    </row>
    <row r="5" spans="1:9" ht="26.25" thickBot="1" x14ac:dyDescent="0.3">
      <c r="B5" s="32" t="s">
        <v>180</v>
      </c>
      <c r="C5" s="35">
        <f>+Tabella_27!C18</f>
        <v>-440564.91847727273</v>
      </c>
      <c r="D5" s="35">
        <f>+Tabella_27!D18</f>
        <v>-495843.9</v>
      </c>
      <c r="E5" s="35">
        <f>+Tabella_27!E18</f>
        <v>-517839.7143833334</v>
      </c>
      <c r="F5" s="35">
        <f>+Tabella_27!F18</f>
        <v>-484837.13611666672</v>
      </c>
      <c r="G5" s="35">
        <f>+Tabella_27!G18</f>
        <v>-481836.95820000005</v>
      </c>
      <c r="H5" s="35">
        <f>+Tabella_27!H18</f>
        <v>-478836.95820000005</v>
      </c>
      <c r="I5" s="35">
        <f>+Tabella_27!I18</f>
        <v>-478836.95820000005</v>
      </c>
    </row>
    <row r="6" spans="1:9" x14ac:dyDescent="0.25">
      <c r="B6" s="37" t="s">
        <v>181</v>
      </c>
    </row>
    <row r="7" spans="1:9" x14ac:dyDescent="0.25">
      <c r="B7" s="38" t="s">
        <v>182</v>
      </c>
      <c r="C7" s="39">
        <f>+C_Finanziamento!Q17</f>
        <v>0</v>
      </c>
      <c r="D7" s="39">
        <f>+C_Finanziamento!AD17</f>
        <v>2633.3672657178572</v>
      </c>
      <c r="E7" s="39">
        <f>+C_Finanziamento!AQ17</f>
        <v>4015.8126536944533</v>
      </c>
      <c r="F7" s="39">
        <f>+C_Finanziamento!BD17</f>
        <v>4096.1289067683447</v>
      </c>
      <c r="G7" s="39">
        <f>+C_Finanziamento!BQ17</f>
        <v>4178.0514849037154</v>
      </c>
      <c r="H7" s="39">
        <f>+C_Finanziamento!CD17</f>
        <v>4261.6125146017912</v>
      </c>
      <c r="I7" s="39">
        <f>+C_Finanziamento!CQ17</f>
        <v>4346.8447648938291</v>
      </c>
    </row>
    <row r="8" spans="1:9" ht="15.75" thickBot="1" x14ac:dyDescent="0.3">
      <c r="B8" s="40" t="s">
        <v>183</v>
      </c>
      <c r="C8" s="39">
        <f>+C_Finanziamento!Q19</f>
        <v>289.02672783603924</v>
      </c>
      <c r="D8" s="39">
        <f>+C_Finanziamento!AD19</f>
        <v>480.28980010350068</v>
      </c>
      <c r="E8" s="39">
        <f>+C_Finanziamento!AQ19</f>
        <v>406.93574974955033</v>
      </c>
      <c r="F8" s="39">
        <f>+C_Finanziamento!BD19</f>
        <v>326.61949667565887</v>
      </c>
      <c r="G8" s="39">
        <f>+C_Finanziamento!BQ19</f>
        <v>244.69691854028952</v>
      </c>
      <c r="H8" s="39">
        <f>+C_Finanziamento!CD19</f>
        <v>161.13588884221272</v>
      </c>
      <c r="I8" s="39">
        <f>+C_Finanziamento!CQ19</f>
        <v>75.903638550174321</v>
      </c>
    </row>
    <row r="9" spans="1:9" x14ac:dyDescent="0.25">
      <c r="B9" s="41" t="s">
        <v>184</v>
      </c>
      <c r="C9" s="42">
        <f>+C7+C8</f>
        <v>289.02672783603924</v>
      </c>
      <c r="D9" s="42">
        <f t="shared" ref="D9:I9" si="1">+D7+D8</f>
        <v>3113.6570658213577</v>
      </c>
      <c r="E9" s="42">
        <f t="shared" si="1"/>
        <v>4422.748403444004</v>
      </c>
      <c r="F9" s="42">
        <f t="shared" si="1"/>
        <v>4422.748403444004</v>
      </c>
      <c r="G9" s="42">
        <f t="shared" si="1"/>
        <v>4422.7484034440049</v>
      </c>
      <c r="H9" s="42">
        <f t="shared" si="1"/>
        <v>4422.748403444004</v>
      </c>
      <c r="I9" s="42">
        <f t="shared" si="1"/>
        <v>4422.7484034440031</v>
      </c>
    </row>
    <row r="10" spans="1:9" ht="15.75" thickBot="1" x14ac:dyDescent="0.3">
      <c r="B10" s="36"/>
    </row>
    <row r="11" spans="1:9" x14ac:dyDescent="0.25">
      <c r="B11" s="30" t="s">
        <v>185</v>
      </c>
      <c r="C11" s="43">
        <f>+C5/C9</f>
        <v>-1524.3051110733225</v>
      </c>
      <c r="D11" s="43">
        <f t="shared" ref="D11:I11" si="2">+D5/D9</f>
        <v>-159.24807694555804</v>
      </c>
      <c r="E11" s="43">
        <f t="shared" si="2"/>
        <v>-117.08550140000966</v>
      </c>
      <c r="F11" s="43">
        <f t="shared" si="2"/>
        <v>-109.62349468921248</v>
      </c>
      <c r="G11" s="43">
        <f t="shared" si="2"/>
        <v>-108.94514321112918</v>
      </c>
      <c r="H11" s="43">
        <f t="shared" si="2"/>
        <v>-108.26683196067148</v>
      </c>
      <c r="I11" s="43">
        <f t="shared" si="2"/>
        <v>-108.2668319606715</v>
      </c>
    </row>
    <row r="12" spans="1:9" x14ac:dyDescent="0.25">
      <c r="B12" t="s">
        <v>298</v>
      </c>
    </row>
  </sheetData>
  <hyperlinks>
    <hyperlink ref="A1" location="MENU!A1" display="TABELLE" xr:uid="{DFECA345-76B8-4282-9775-8E3347827BB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1"/>
  <sheetViews>
    <sheetView showGridLines="0" workbookViewId="0"/>
  </sheetViews>
  <sheetFormatPr defaultRowHeight="15" x14ac:dyDescent="0.25"/>
  <cols>
    <col min="2" max="2" width="28.5703125" bestFit="1" customWidth="1"/>
    <col min="3" max="3" width="16" bestFit="1" customWidth="1"/>
    <col min="4" max="4" width="14" bestFit="1" customWidth="1"/>
    <col min="5" max="5" width="15.42578125" bestFit="1" customWidth="1"/>
    <col min="6" max="6" width="14" bestFit="1" customWidth="1"/>
    <col min="7" max="8" width="15.42578125" bestFit="1" customWidth="1"/>
    <col min="9" max="9" width="13.85546875" customWidth="1"/>
  </cols>
  <sheetData>
    <row r="1" spans="1:9" x14ac:dyDescent="0.25">
      <c r="A1" s="170" t="s">
        <v>428</v>
      </c>
    </row>
    <row r="3" spans="1:9" x14ac:dyDescent="0.25">
      <c r="B3" t="s">
        <v>223</v>
      </c>
    </row>
    <row r="4" spans="1:9" ht="15.75" thickBot="1" x14ac:dyDescent="0.3">
      <c r="B4" s="30" t="s">
        <v>174</v>
      </c>
      <c r="C4" s="31">
        <f>+Tabella_28!C4</f>
        <v>2020</v>
      </c>
      <c r="D4" s="31">
        <f>+Tabella_28!D4</f>
        <v>2021</v>
      </c>
      <c r="E4" s="31">
        <f>+Tabella_28!E4</f>
        <v>2022</v>
      </c>
      <c r="F4" s="31">
        <f>+Tabella_28!F4</f>
        <v>2023</v>
      </c>
      <c r="G4" s="31">
        <f>+Tabella_28!G4</f>
        <v>2024</v>
      </c>
      <c r="H4" s="31">
        <f>+Tabella_28!H4</f>
        <v>2025</v>
      </c>
      <c r="I4" s="31">
        <f>+Tabella_28!I4</f>
        <v>2026</v>
      </c>
    </row>
    <row r="5" spans="1:9" ht="15.75" thickBot="1" x14ac:dyDescent="0.3">
      <c r="B5" s="32" t="s">
        <v>175</v>
      </c>
      <c r="C5" s="33">
        <v>0.05</v>
      </c>
    </row>
    <row r="6" spans="1:9" ht="39" thickBot="1" x14ac:dyDescent="0.3">
      <c r="B6" s="34" t="s">
        <v>176</v>
      </c>
      <c r="C6" s="35">
        <f>+NPV($C$5,Tabella_28!C5)</f>
        <v>-419585.63664502162</v>
      </c>
      <c r="D6" s="35">
        <f>+NPV($C$5,Tabella_28!D5)</f>
        <v>-472232.28571428574</v>
      </c>
      <c r="E6" s="35">
        <f>+NPV($C$5,Tabella_28!E5)</f>
        <v>-493180.68036507943</v>
      </c>
      <c r="F6" s="35">
        <f>+NPV($C$5,Tabella_28!F5)</f>
        <v>-461749.65344444447</v>
      </c>
      <c r="G6" s="35">
        <f>+NPV($C$5,Tabella_28!G5)</f>
        <v>-458892.34114285716</v>
      </c>
      <c r="H6" s="35">
        <f>+NPV($C$5,Tabella_28!H5)</f>
        <v>-456035.19828571432</v>
      </c>
      <c r="I6" s="35">
        <f>+NPV($C$5,Tabella_28!I5)</f>
        <v>-456035.19828571432</v>
      </c>
    </row>
    <row r="7" spans="1:9" ht="15.75" thickBot="1" x14ac:dyDescent="0.3">
      <c r="B7" s="32" t="s">
        <v>177</v>
      </c>
      <c r="C7" s="35">
        <f>+SUM(C6:$I$6)</f>
        <v>-3217710.9938831171</v>
      </c>
      <c r="D7" s="35">
        <f>+SUM(D6:$I$6)</f>
        <v>-2798125.3572380957</v>
      </c>
      <c r="E7" s="35">
        <f>+SUM(E6:$I$6)</f>
        <v>-2325893.0715238098</v>
      </c>
      <c r="F7" s="35">
        <f>+SUM(F6:$I$6)</f>
        <v>-1832712.3911587303</v>
      </c>
      <c r="G7" s="35">
        <f>+SUM(G6:$I$6)</f>
        <v>-1370962.7377142857</v>
      </c>
      <c r="H7" s="35">
        <f>+SUM(H6:$I$6)</f>
        <v>-912070.39657142863</v>
      </c>
      <c r="I7" s="35">
        <f>+SUM(I6:$I$6)</f>
        <v>-456035.19828571432</v>
      </c>
    </row>
    <row r="8" spans="1:9" x14ac:dyDescent="0.25">
      <c r="B8" s="32" t="s">
        <v>81</v>
      </c>
      <c r="C8" s="35">
        <f>+C_Finanziamento!Q20</f>
        <v>25000</v>
      </c>
      <c r="D8" s="35">
        <f>+C_Finanziamento!AD20</f>
        <v>22366.632734282139</v>
      </c>
      <c r="E8" s="35">
        <f>+C_Finanziamento!AQ20</f>
        <v>18350.820080587684</v>
      </c>
      <c r="F8" s="35">
        <f>+C_Finanziamento!BD20</f>
        <v>14254.691173819341</v>
      </c>
      <c r="G8" s="35">
        <f>+C_Finanziamento!BQ20</f>
        <v>10076.639688915629</v>
      </c>
      <c r="H8" s="35">
        <f>+C_Finanziamento!CD20</f>
        <v>5815.0271743138373</v>
      </c>
      <c r="I8" s="35">
        <f>+C_Finanziamento!CQ20</f>
        <v>1468.1824094200083</v>
      </c>
    </row>
    <row r="9" spans="1:9" ht="15.75" thickBot="1" x14ac:dyDescent="0.3">
      <c r="B9" s="36"/>
    </row>
    <row r="10" spans="1:9" x14ac:dyDescent="0.25">
      <c r="B10" s="30" t="s">
        <v>178</v>
      </c>
      <c r="C10" s="43">
        <f>+C7/C8</f>
        <v>-128.70843975532469</v>
      </c>
      <c r="D10" s="43">
        <f t="shared" ref="D10:I10" si="0">+D7/D8</f>
        <v>-125.10266478106509</v>
      </c>
      <c r="E10" s="43">
        <f t="shared" si="0"/>
        <v>-126.74600161244256</v>
      </c>
      <c r="F10" s="43">
        <f t="shared" si="0"/>
        <v>-128.5690702668293</v>
      </c>
      <c r="G10" s="43">
        <f t="shared" si="0"/>
        <v>-136.05356349323017</v>
      </c>
      <c r="H10" s="43">
        <f t="shared" si="0"/>
        <v>-156.84714262389519</v>
      </c>
      <c r="I10" s="43">
        <f t="shared" si="0"/>
        <v>-310.61208427491425</v>
      </c>
    </row>
    <row r="11" spans="1:9" x14ac:dyDescent="0.25">
      <c r="B11" t="s">
        <v>298</v>
      </c>
    </row>
  </sheetData>
  <conditionalFormatting sqref="C5">
    <cfRule type="expression" dxfId="0" priority="1" stopIfTrue="1">
      <formula>ABS(SUM(C5)-SUM(#REF!))&gt;=1</formula>
    </cfRule>
  </conditionalFormatting>
  <hyperlinks>
    <hyperlink ref="A1" location="MENU!A1" display="TABELLE" xr:uid="{0D0961E9-50D1-4F04-864C-18017769D63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133"/>
  <sheetViews>
    <sheetView showGridLines="0" workbookViewId="0">
      <selection activeCell="A2" sqref="A2"/>
    </sheetView>
  </sheetViews>
  <sheetFormatPr defaultRowHeight="15" x14ac:dyDescent="0.25"/>
  <cols>
    <col min="1" max="1" width="27.42578125" customWidth="1"/>
    <col min="2" max="2" width="5.5703125" customWidth="1"/>
    <col min="3" max="3" width="32.42578125" bestFit="1" customWidth="1"/>
    <col min="4" max="6" width="11.5703125" bestFit="1" customWidth="1"/>
    <col min="7" max="7" width="10.42578125" bestFit="1" customWidth="1"/>
    <col min="8" max="8" width="10.5703125" bestFit="1" customWidth="1"/>
    <col min="9" max="9" width="11.5703125" bestFit="1" customWidth="1"/>
    <col min="10" max="10" width="12" bestFit="1" customWidth="1"/>
    <col min="11" max="11" width="5.42578125" customWidth="1"/>
    <col min="12" max="12" width="32.42578125" bestFit="1" customWidth="1"/>
    <col min="14" max="14" width="10.140625" bestFit="1" customWidth="1"/>
    <col min="15" max="15" width="11.5703125" bestFit="1" customWidth="1"/>
    <col min="16" max="16" width="13.42578125" bestFit="1" customWidth="1"/>
  </cols>
  <sheetData>
    <row r="2" spans="1:10" x14ac:dyDescent="0.25">
      <c r="A2" s="170" t="s">
        <v>429</v>
      </c>
      <c r="C2" t="s">
        <v>427</v>
      </c>
    </row>
    <row r="4" spans="1:10" x14ac:dyDescent="0.25">
      <c r="A4" s="55" t="s">
        <v>248</v>
      </c>
    </row>
    <row r="5" spans="1:10" ht="15.75" thickBot="1" x14ac:dyDescent="0.3"/>
    <row r="6" spans="1:10" ht="15.75" thickBot="1" x14ac:dyDescent="0.3">
      <c r="C6" s="54" t="s">
        <v>463</v>
      </c>
      <c r="D6" s="51">
        <f>+Parametri!D5</f>
        <v>2020</v>
      </c>
      <c r="E6" s="52">
        <f>+D6+1</f>
        <v>2021</v>
      </c>
      <c r="F6" s="52">
        <f t="shared" ref="F6:J6" si="0">+E6+1</f>
        <v>2022</v>
      </c>
      <c r="G6" s="52">
        <f t="shared" si="0"/>
        <v>2023</v>
      </c>
      <c r="H6" s="52">
        <f t="shared" si="0"/>
        <v>2024</v>
      </c>
      <c r="I6" s="52">
        <f t="shared" si="0"/>
        <v>2025</v>
      </c>
      <c r="J6" s="53">
        <f t="shared" si="0"/>
        <v>2026</v>
      </c>
    </row>
    <row r="7" spans="1:10" x14ac:dyDescent="0.25">
      <c r="C7" s="157" t="s">
        <v>333</v>
      </c>
      <c r="D7" s="164">
        <v>2</v>
      </c>
      <c r="E7" s="165">
        <v>2</v>
      </c>
      <c r="F7" s="165">
        <v>2.5</v>
      </c>
      <c r="G7" s="165">
        <v>2.5</v>
      </c>
      <c r="H7" s="165">
        <v>2.5</v>
      </c>
      <c r="I7" s="165">
        <v>2.5</v>
      </c>
      <c r="J7" s="166">
        <v>2.5</v>
      </c>
    </row>
    <row r="8" spans="1:10" x14ac:dyDescent="0.25">
      <c r="C8" s="158" t="s">
        <v>334</v>
      </c>
      <c r="D8" s="167">
        <v>2.5</v>
      </c>
      <c r="E8" s="168">
        <f>+D8</f>
        <v>2.5</v>
      </c>
      <c r="F8" s="168">
        <v>3</v>
      </c>
      <c r="G8" s="168">
        <f t="shared" ref="G8:J8" si="1">+F8</f>
        <v>3</v>
      </c>
      <c r="H8" s="168">
        <f t="shared" si="1"/>
        <v>3</v>
      </c>
      <c r="I8" s="168">
        <f t="shared" si="1"/>
        <v>3</v>
      </c>
      <c r="J8" s="169">
        <f t="shared" si="1"/>
        <v>3</v>
      </c>
    </row>
    <row r="9" spans="1:10" x14ac:dyDescent="0.25">
      <c r="C9" s="158" t="s">
        <v>335</v>
      </c>
      <c r="D9" s="167"/>
      <c r="E9" s="168">
        <v>2</v>
      </c>
      <c r="F9" s="168">
        <v>2.5</v>
      </c>
      <c r="G9" s="168">
        <f t="shared" ref="G9:J9" si="2">+F9</f>
        <v>2.5</v>
      </c>
      <c r="H9" s="168">
        <f t="shared" si="2"/>
        <v>2.5</v>
      </c>
      <c r="I9" s="168">
        <f t="shared" si="2"/>
        <v>2.5</v>
      </c>
      <c r="J9" s="169">
        <f t="shared" si="2"/>
        <v>2.5</v>
      </c>
    </row>
    <row r="10" spans="1:10" x14ac:dyDescent="0.25">
      <c r="C10" s="158" t="s">
        <v>336</v>
      </c>
      <c r="D10" s="167"/>
      <c r="E10" s="168"/>
      <c r="F10" s="168">
        <v>3</v>
      </c>
      <c r="G10" s="168">
        <f t="shared" ref="G10:J10" si="3">+F10</f>
        <v>3</v>
      </c>
      <c r="H10" s="168">
        <f t="shared" si="3"/>
        <v>3</v>
      </c>
      <c r="I10" s="168">
        <f t="shared" si="3"/>
        <v>3</v>
      </c>
      <c r="J10" s="169">
        <f t="shared" si="3"/>
        <v>3</v>
      </c>
    </row>
    <row r="11" spans="1:10" x14ac:dyDescent="0.25">
      <c r="C11" s="158" t="s">
        <v>337</v>
      </c>
      <c r="D11" s="167"/>
      <c r="E11" s="168"/>
      <c r="F11" s="168"/>
      <c r="G11" s="168">
        <v>2.5</v>
      </c>
      <c r="H11" s="168">
        <f t="shared" ref="H11:J11" si="4">+G11</f>
        <v>2.5</v>
      </c>
      <c r="I11" s="168">
        <f t="shared" si="4"/>
        <v>2.5</v>
      </c>
      <c r="J11" s="169">
        <f t="shared" si="4"/>
        <v>2.5</v>
      </c>
    </row>
    <row r="12" spans="1:10" x14ac:dyDescent="0.25">
      <c r="C12" s="158"/>
      <c r="D12" s="63"/>
      <c r="E12" s="64"/>
      <c r="F12" s="64"/>
      <c r="G12" s="64"/>
      <c r="H12" s="64"/>
      <c r="I12" s="64"/>
      <c r="J12" s="65"/>
    </row>
    <row r="13" spans="1:10" x14ac:dyDescent="0.25">
      <c r="C13" s="158"/>
      <c r="D13" s="63"/>
      <c r="E13" s="64"/>
      <c r="F13" s="64"/>
      <c r="G13" s="64"/>
      <c r="H13" s="64"/>
      <c r="I13" s="64"/>
      <c r="J13" s="65"/>
    </row>
    <row r="14" spans="1:10" x14ac:dyDescent="0.25">
      <c r="C14" s="158"/>
      <c r="D14" s="63"/>
      <c r="E14" s="64"/>
      <c r="F14" s="64"/>
      <c r="G14" s="64"/>
      <c r="H14" s="64"/>
      <c r="I14" s="64"/>
      <c r="J14" s="65"/>
    </row>
    <row r="15" spans="1:10" x14ac:dyDescent="0.25">
      <c r="C15" s="158"/>
      <c r="D15" s="63"/>
      <c r="E15" s="64"/>
      <c r="F15" s="64"/>
      <c r="G15" s="64"/>
      <c r="H15" s="64"/>
      <c r="I15" s="64"/>
      <c r="J15" s="65"/>
    </row>
    <row r="16" spans="1:10" ht="15.75" thickBot="1" x14ac:dyDescent="0.3">
      <c r="C16" s="159"/>
      <c r="D16" s="66"/>
      <c r="E16" s="67"/>
      <c r="F16" s="67"/>
      <c r="G16" s="67"/>
      <c r="H16" s="67"/>
      <c r="I16" s="67"/>
      <c r="J16" s="68"/>
    </row>
    <row r="19" spans="1:13" x14ac:dyDescent="0.25">
      <c r="A19" s="55" t="s">
        <v>249</v>
      </c>
    </row>
    <row r="20" spans="1:13" ht="15.75" thickBot="1" x14ac:dyDescent="0.3"/>
    <row r="21" spans="1:13" ht="15.75" thickBot="1" x14ac:dyDescent="0.3">
      <c r="C21" s="54" t="s">
        <v>318</v>
      </c>
      <c r="L21" s="54" t="s">
        <v>243</v>
      </c>
    </row>
    <row r="22" spans="1:13" x14ac:dyDescent="0.25">
      <c r="C22" s="46" t="str">
        <f>+IF(C7="","",C7)</f>
        <v>Prodotto 1</v>
      </c>
      <c r="D22" s="69">
        <v>0.1</v>
      </c>
      <c r="L22" s="46" t="str">
        <f>+IF(C7="","",C7)</f>
        <v>Prodotto 1</v>
      </c>
      <c r="M22" s="81">
        <v>30</v>
      </c>
    </row>
    <row r="23" spans="1:13" x14ac:dyDescent="0.25">
      <c r="C23" s="47" t="str">
        <f t="shared" ref="C23:C31" si="5">+IF(C8="","",C8)</f>
        <v>Prodotto 2</v>
      </c>
      <c r="D23" s="70">
        <v>0.12</v>
      </c>
      <c r="L23" s="47" t="str">
        <f t="shared" ref="L23:L31" si="6">+IF(C8="","",C8)</f>
        <v>Prodotto 2</v>
      </c>
      <c r="M23" s="82">
        <v>60</v>
      </c>
    </row>
    <row r="24" spans="1:13" x14ac:dyDescent="0.25">
      <c r="C24" s="47" t="str">
        <f t="shared" si="5"/>
        <v>Prodotto 3</v>
      </c>
      <c r="D24" s="70">
        <v>0.12</v>
      </c>
      <c r="L24" s="47" t="str">
        <f t="shared" si="6"/>
        <v>Prodotto 3</v>
      </c>
      <c r="M24" s="82">
        <v>30</v>
      </c>
    </row>
    <row r="25" spans="1:13" x14ac:dyDescent="0.25">
      <c r="C25" s="47" t="str">
        <f t="shared" si="5"/>
        <v>Prodotto 4</v>
      </c>
      <c r="D25" s="70">
        <v>0.1</v>
      </c>
      <c r="L25" s="47" t="str">
        <f t="shared" si="6"/>
        <v>Prodotto 4</v>
      </c>
      <c r="M25" s="82">
        <v>30</v>
      </c>
    </row>
    <row r="26" spans="1:13" x14ac:dyDescent="0.25">
      <c r="C26" s="47" t="str">
        <f t="shared" si="5"/>
        <v>Prodotto 5</v>
      </c>
      <c r="D26" s="70">
        <v>0.1</v>
      </c>
      <c r="L26" s="47" t="str">
        <f t="shared" si="6"/>
        <v>Prodotto 5</v>
      </c>
      <c r="M26" s="82">
        <v>60</v>
      </c>
    </row>
    <row r="27" spans="1:13" x14ac:dyDescent="0.25">
      <c r="C27" s="47" t="str">
        <f t="shared" si="5"/>
        <v/>
      </c>
      <c r="D27" s="70"/>
      <c r="L27" s="47" t="str">
        <f t="shared" si="6"/>
        <v/>
      </c>
      <c r="M27" s="82">
        <v>0</v>
      </c>
    </row>
    <row r="28" spans="1:13" x14ac:dyDescent="0.25">
      <c r="C28" s="47" t="str">
        <f t="shared" si="5"/>
        <v/>
      </c>
      <c r="D28" s="70"/>
      <c r="L28" s="47" t="str">
        <f t="shared" si="6"/>
        <v/>
      </c>
      <c r="M28" s="82">
        <v>0</v>
      </c>
    </row>
    <row r="29" spans="1:13" x14ac:dyDescent="0.25">
      <c r="C29" s="47" t="str">
        <f t="shared" si="5"/>
        <v/>
      </c>
      <c r="D29" s="70"/>
      <c r="L29" s="47" t="str">
        <f t="shared" si="6"/>
        <v/>
      </c>
      <c r="M29" s="82">
        <v>0</v>
      </c>
    </row>
    <row r="30" spans="1:13" x14ac:dyDescent="0.25">
      <c r="C30" s="47" t="str">
        <f t="shared" si="5"/>
        <v/>
      </c>
      <c r="D30" s="70"/>
      <c r="L30" s="47" t="str">
        <f t="shared" si="6"/>
        <v/>
      </c>
      <c r="M30" s="82">
        <v>0</v>
      </c>
    </row>
    <row r="31" spans="1:13" ht="15.75" thickBot="1" x14ac:dyDescent="0.3">
      <c r="C31" s="47" t="str">
        <f t="shared" si="5"/>
        <v/>
      </c>
      <c r="D31" s="71"/>
      <c r="L31" s="47" t="str">
        <f t="shared" si="6"/>
        <v/>
      </c>
      <c r="M31" s="83">
        <v>0</v>
      </c>
    </row>
    <row r="34" spans="1:14" x14ac:dyDescent="0.25">
      <c r="A34" s="55" t="s">
        <v>250</v>
      </c>
    </row>
    <row r="35" spans="1:14" ht="15.75" thickBot="1" x14ac:dyDescent="0.3">
      <c r="A35" s="55"/>
    </row>
    <row r="36" spans="1:14" ht="15.75" thickBot="1" x14ac:dyDescent="0.3">
      <c r="C36" s="54" t="s">
        <v>251</v>
      </c>
      <c r="D36" s="51">
        <f>+Parametri!D5</f>
        <v>2020</v>
      </c>
      <c r="E36" s="52">
        <f>+D36+1</f>
        <v>2021</v>
      </c>
      <c r="F36" s="52">
        <f t="shared" ref="F36:J36" si="7">+E36+1</f>
        <v>2022</v>
      </c>
      <c r="G36" s="52">
        <f t="shared" si="7"/>
        <v>2023</v>
      </c>
      <c r="H36" s="52">
        <f t="shared" si="7"/>
        <v>2024</v>
      </c>
      <c r="I36" s="52">
        <f t="shared" si="7"/>
        <v>2025</v>
      </c>
      <c r="J36" s="53">
        <f t="shared" si="7"/>
        <v>2026</v>
      </c>
      <c r="L36" s="54" t="s">
        <v>254</v>
      </c>
      <c r="M36" s="54" t="s">
        <v>252</v>
      </c>
      <c r="N36" s="54" t="s">
        <v>253</v>
      </c>
    </row>
    <row r="37" spans="1:14" ht="15.75" thickBot="1" x14ac:dyDescent="0.3">
      <c r="C37" s="57" t="s">
        <v>351</v>
      </c>
      <c r="D37" s="174">
        <f>+Calcoli!C13*0.1</f>
        <v>0.45</v>
      </c>
      <c r="E37" s="175">
        <f>+Calcoli!D13*0.1</f>
        <v>0.65</v>
      </c>
      <c r="F37" s="175">
        <f>+Calcoli!E13*0.1</f>
        <v>1.1000000000000001</v>
      </c>
      <c r="G37" s="175">
        <f>+Calcoli!F13*0.1</f>
        <v>1.35</v>
      </c>
      <c r="H37" s="175">
        <f>+Calcoli!G13*0.1</f>
        <v>1.35</v>
      </c>
      <c r="I37" s="175">
        <f>+Calcoli!H13*0.1</f>
        <v>1.35</v>
      </c>
      <c r="J37" s="176">
        <f>+Calcoli!I13*0.1</f>
        <v>1.35</v>
      </c>
      <c r="L37" s="46" t="str">
        <f>+IF(C37="","",C37)</f>
        <v>Costi Vendita</v>
      </c>
      <c r="M37" s="89">
        <v>0.22</v>
      </c>
      <c r="N37" s="86">
        <v>30</v>
      </c>
    </row>
    <row r="38" spans="1:14" x14ac:dyDescent="0.25">
      <c r="C38" s="58" t="s">
        <v>26</v>
      </c>
      <c r="D38" s="177">
        <v>25000</v>
      </c>
      <c r="E38" s="178">
        <v>25000</v>
      </c>
      <c r="F38" s="178">
        <v>25000</v>
      </c>
      <c r="G38" s="178">
        <v>25000</v>
      </c>
      <c r="H38" s="178">
        <v>25000</v>
      </c>
      <c r="I38" s="178">
        <v>25000</v>
      </c>
      <c r="J38" s="179">
        <v>25000</v>
      </c>
      <c r="L38" s="92" t="str">
        <f>+IF(C38="","",C38)</f>
        <v xml:space="preserve">affitti </v>
      </c>
      <c r="M38" s="90"/>
      <c r="N38" s="87"/>
    </row>
    <row r="39" spans="1:14" x14ac:dyDescent="0.25">
      <c r="C39" s="58" t="s">
        <v>352</v>
      </c>
      <c r="D39" s="177">
        <v>5000</v>
      </c>
      <c r="E39" s="178">
        <v>5000</v>
      </c>
      <c r="F39" s="178">
        <v>5000</v>
      </c>
      <c r="G39" s="178">
        <v>5000</v>
      </c>
      <c r="H39" s="178">
        <v>5000</v>
      </c>
      <c r="I39" s="178">
        <v>5000</v>
      </c>
      <c r="J39" s="179">
        <v>5000</v>
      </c>
      <c r="L39" s="93" t="str">
        <f t="shared" ref="L39:L57" si="8">+IF(C39="","",C39)</f>
        <v>utenze</v>
      </c>
      <c r="M39" s="90">
        <v>0.22</v>
      </c>
      <c r="N39" s="87">
        <v>30</v>
      </c>
    </row>
    <row r="40" spans="1:14" x14ac:dyDescent="0.25">
      <c r="C40" s="58" t="s">
        <v>25</v>
      </c>
      <c r="D40" s="177">
        <v>20000</v>
      </c>
      <c r="E40" s="178">
        <v>20000</v>
      </c>
      <c r="F40" s="178">
        <v>20000</v>
      </c>
      <c r="G40" s="178">
        <v>20000</v>
      </c>
      <c r="H40" s="178">
        <v>20000</v>
      </c>
      <c r="I40" s="178">
        <v>20000</v>
      </c>
      <c r="J40" s="179">
        <v>20000</v>
      </c>
      <c r="L40" s="93" t="str">
        <f t="shared" si="8"/>
        <v>consulenze legali, fiscali, notarili, ecc…</v>
      </c>
      <c r="M40" s="90">
        <v>0.22</v>
      </c>
      <c r="N40" s="87"/>
    </row>
    <row r="41" spans="1:14" x14ac:dyDescent="0.25">
      <c r="C41" s="58" t="s">
        <v>27</v>
      </c>
      <c r="D41" s="177">
        <v>10000</v>
      </c>
      <c r="E41" s="178">
        <v>10000</v>
      </c>
      <c r="F41" s="178">
        <v>10000</v>
      </c>
      <c r="G41" s="178">
        <v>10000</v>
      </c>
      <c r="H41" s="178">
        <v>10000</v>
      </c>
      <c r="I41" s="178">
        <v>10000</v>
      </c>
      <c r="J41" s="179">
        <v>10000</v>
      </c>
      <c r="L41" s="93" t="str">
        <f t="shared" si="8"/>
        <v>altri costi amministrativi</v>
      </c>
      <c r="M41" s="90">
        <v>0.22</v>
      </c>
      <c r="N41" s="87"/>
    </row>
    <row r="42" spans="1:14" x14ac:dyDescent="0.25">
      <c r="C42" s="58" t="s">
        <v>28</v>
      </c>
      <c r="D42" s="177">
        <v>5000</v>
      </c>
      <c r="E42" s="178">
        <v>5000</v>
      </c>
      <c r="F42" s="178">
        <v>5000</v>
      </c>
      <c r="G42" s="178">
        <v>5000</v>
      </c>
      <c r="H42" s="178">
        <v>5000</v>
      </c>
      <c r="I42" s="178">
        <v>5000</v>
      </c>
      <c r="J42" s="179">
        <v>5000</v>
      </c>
      <c r="L42" s="93" t="str">
        <f t="shared" si="8"/>
        <v>Premi assicurativi</v>
      </c>
      <c r="M42" s="90"/>
      <c r="N42" s="87"/>
    </row>
    <row r="43" spans="1:14" x14ac:dyDescent="0.25">
      <c r="C43" s="58"/>
      <c r="D43" s="63"/>
      <c r="E43" s="64"/>
      <c r="F43" s="64"/>
      <c r="G43" s="64"/>
      <c r="H43" s="64"/>
      <c r="I43" s="64"/>
      <c r="J43" s="65"/>
      <c r="L43" s="93" t="str">
        <f t="shared" si="8"/>
        <v/>
      </c>
      <c r="M43" s="90"/>
      <c r="N43" s="87"/>
    </row>
    <row r="44" spans="1:14" x14ac:dyDescent="0.25">
      <c r="C44" s="58"/>
      <c r="D44" s="63"/>
      <c r="E44" s="64"/>
      <c r="F44" s="64"/>
      <c r="G44" s="64"/>
      <c r="H44" s="64"/>
      <c r="I44" s="64"/>
      <c r="J44" s="65"/>
      <c r="L44" s="93" t="str">
        <f t="shared" si="8"/>
        <v/>
      </c>
      <c r="M44" s="90"/>
      <c r="N44" s="87"/>
    </row>
    <row r="45" spans="1:14" x14ac:dyDescent="0.25">
      <c r="C45" s="58"/>
      <c r="D45" s="63"/>
      <c r="E45" s="64"/>
      <c r="F45" s="64"/>
      <c r="G45" s="64"/>
      <c r="H45" s="64"/>
      <c r="I45" s="64"/>
      <c r="J45" s="65"/>
      <c r="L45" s="93" t="str">
        <f t="shared" si="8"/>
        <v/>
      </c>
      <c r="M45" s="90"/>
      <c r="N45" s="87"/>
    </row>
    <row r="46" spans="1:14" x14ac:dyDescent="0.25">
      <c r="C46" s="58"/>
      <c r="D46" s="63"/>
      <c r="E46" s="64"/>
      <c r="F46" s="64"/>
      <c r="G46" s="64"/>
      <c r="H46" s="64"/>
      <c r="I46" s="64"/>
      <c r="J46" s="65"/>
      <c r="L46" s="93" t="str">
        <f t="shared" si="8"/>
        <v/>
      </c>
      <c r="M46" s="90"/>
      <c r="N46" s="87"/>
    </row>
    <row r="47" spans="1:14" x14ac:dyDescent="0.25">
      <c r="C47" s="58"/>
      <c r="D47" s="63"/>
      <c r="E47" s="64"/>
      <c r="F47" s="64"/>
      <c r="G47" s="64"/>
      <c r="H47" s="64"/>
      <c r="I47" s="64"/>
      <c r="J47" s="65"/>
      <c r="L47" s="93" t="str">
        <f t="shared" si="8"/>
        <v/>
      </c>
      <c r="M47" s="90"/>
      <c r="N47" s="87"/>
    </row>
    <row r="48" spans="1:14" x14ac:dyDescent="0.25">
      <c r="C48" s="58"/>
      <c r="D48" s="63"/>
      <c r="E48" s="64"/>
      <c r="F48" s="64"/>
      <c r="G48" s="64"/>
      <c r="H48" s="64"/>
      <c r="I48" s="64"/>
      <c r="J48" s="65"/>
      <c r="L48" s="93" t="str">
        <f t="shared" si="8"/>
        <v/>
      </c>
      <c r="M48" s="90"/>
      <c r="N48" s="87"/>
    </row>
    <row r="49" spans="1:19" x14ac:dyDescent="0.25">
      <c r="C49" s="58"/>
      <c r="D49" s="63"/>
      <c r="E49" s="64"/>
      <c r="F49" s="64"/>
      <c r="G49" s="64"/>
      <c r="H49" s="64"/>
      <c r="I49" s="64"/>
      <c r="J49" s="65"/>
      <c r="L49" s="93" t="str">
        <f t="shared" si="8"/>
        <v/>
      </c>
      <c r="M49" s="90"/>
      <c r="N49" s="87"/>
    </row>
    <row r="50" spans="1:19" x14ac:dyDescent="0.25">
      <c r="C50" s="58"/>
      <c r="D50" s="63"/>
      <c r="E50" s="64"/>
      <c r="F50" s="64"/>
      <c r="G50" s="64"/>
      <c r="H50" s="64"/>
      <c r="I50" s="64"/>
      <c r="J50" s="65"/>
      <c r="L50" s="93" t="str">
        <f t="shared" si="8"/>
        <v/>
      </c>
      <c r="M50" s="90"/>
      <c r="N50" s="87"/>
    </row>
    <row r="51" spans="1:19" x14ac:dyDescent="0.25">
      <c r="C51" s="58"/>
      <c r="D51" s="63"/>
      <c r="E51" s="64"/>
      <c r="F51" s="64"/>
      <c r="G51" s="64"/>
      <c r="H51" s="64"/>
      <c r="I51" s="64"/>
      <c r="J51" s="65"/>
      <c r="L51" s="93" t="str">
        <f t="shared" si="8"/>
        <v/>
      </c>
      <c r="M51" s="90"/>
      <c r="N51" s="87"/>
    </row>
    <row r="52" spans="1:19" x14ac:dyDescent="0.25">
      <c r="C52" s="58"/>
      <c r="D52" s="63"/>
      <c r="E52" s="64"/>
      <c r="F52" s="64"/>
      <c r="G52" s="64"/>
      <c r="H52" s="64"/>
      <c r="I52" s="64"/>
      <c r="J52" s="65"/>
      <c r="L52" s="93" t="str">
        <f t="shared" si="8"/>
        <v/>
      </c>
      <c r="M52" s="90"/>
      <c r="N52" s="87"/>
    </row>
    <row r="53" spans="1:19" x14ac:dyDescent="0.25">
      <c r="C53" s="58"/>
      <c r="D53" s="63"/>
      <c r="E53" s="64"/>
      <c r="F53" s="64"/>
      <c r="G53" s="64"/>
      <c r="H53" s="64"/>
      <c r="I53" s="64"/>
      <c r="J53" s="65"/>
      <c r="L53" s="93" t="str">
        <f t="shared" si="8"/>
        <v/>
      </c>
      <c r="M53" s="90"/>
      <c r="N53" s="87"/>
    </row>
    <row r="54" spans="1:19" x14ac:dyDescent="0.25">
      <c r="C54" s="58"/>
      <c r="D54" s="63"/>
      <c r="E54" s="64"/>
      <c r="F54" s="64"/>
      <c r="G54" s="64"/>
      <c r="H54" s="64"/>
      <c r="I54" s="64"/>
      <c r="J54" s="65"/>
      <c r="L54" s="93" t="str">
        <f t="shared" si="8"/>
        <v/>
      </c>
      <c r="M54" s="90"/>
      <c r="N54" s="87"/>
    </row>
    <row r="55" spans="1:19" x14ac:dyDescent="0.25">
      <c r="C55" s="58"/>
      <c r="D55" s="63"/>
      <c r="E55" s="64"/>
      <c r="F55" s="64"/>
      <c r="G55" s="64"/>
      <c r="H55" s="64"/>
      <c r="I55" s="64"/>
      <c r="J55" s="65"/>
      <c r="L55" s="93" t="str">
        <f t="shared" si="8"/>
        <v/>
      </c>
      <c r="M55" s="90"/>
      <c r="N55" s="87"/>
    </row>
    <row r="56" spans="1:19" x14ac:dyDescent="0.25">
      <c r="C56" s="58"/>
      <c r="D56" s="63"/>
      <c r="E56" s="64"/>
      <c r="F56" s="64"/>
      <c r="G56" s="64"/>
      <c r="H56" s="64"/>
      <c r="I56" s="64"/>
      <c r="J56" s="65"/>
      <c r="L56" s="93" t="str">
        <f t="shared" si="8"/>
        <v/>
      </c>
      <c r="M56" s="90"/>
      <c r="N56" s="87"/>
    </row>
    <row r="57" spans="1:19" ht="15.75" thickBot="1" x14ac:dyDescent="0.3">
      <c r="C57" s="59"/>
      <c r="D57" s="66"/>
      <c r="E57" s="67"/>
      <c r="F57" s="67"/>
      <c r="G57" s="67"/>
      <c r="H57" s="67"/>
      <c r="I57" s="67"/>
      <c r="J57" s="68"/>
      <c r="L57" s="94" t="str">
        <f t="shared" si="8"/>
        <v/>
      </c>
      <c r="M57" s="91"/>
      <c r="N57" s="88"/>
    </row>
    <row r="60" spans="1:19" ht="15.75" thickBot="1" x14ac:dyDescent="0.3">
      <c r="A60" s="55" t="s">
        <v>257</v>
      </c>
    </row>
    <row r="61" spans="1:19" ht="15.75" thickBot="1" x14ac:dyDescent="0.3">
      <c r="C61" s="54" t="s">
        <v>254</v>
      </c>
      <c r="D61" s="97" t="s">
        <v>260</v>
      </c>
      <c r="E61" s="97" t="s">
        <v>261</v>
      </c>
      <c r="F61" s="97" t="s">
        <v>262</v>
      </c>
      <c r="G61" s="98" t="s">
        <v>40</v>
      </c>
      <c r="L61" s="96" t="s">
        <v>263</v>
      </c>
      <c r="M61" s="98">
        <f>+Parametri!D5</f>
        <v>2020</v>
      </c>
      <c r="N61" s="98">
        <f>+M61+1</f>
        <v>2021</v>
      </c>
      <c r="O61" s="98">
        <f t="shared" ref="O61:S61" si="9">+N61+1</f>
        <v>2022</v>
      </c>
      <c r="P61" s="98">
        <f t="shared" si="9"/>
        <v>2023</v>
      </c>
      <c r="Q61" s="98">
        <f t="shared" si="9"/>
        <v>2024</v>
      </c>
      <c r="R61" s="98">
        <f t="shared" si="9"/>
        <v>2025</v>
      </c>
      <c r="S61" s="98">
        <f t="shared" si="9"/>
        <v>2026</v>
      </c>
    </row>
    <row r="62" spans="1:19" x14ac:dyDescent="0.25">
      <c r="C62" s="57" t="s">
        <v>348</v>
      </c>
      <c r="D62" s="100">
        <v>30000</v>
      </c>
      <c r="E62" s="101">
        <v>0.3</v>
      </c>
      <c r="F62" s="101">
        <v>0.01</v>
      </c>
      <c r="G62" s="102">
        <v>7.4999999999999997E-2</v>
      </c>
      <c r="L62" s="93" t="str">
        <f>+C62</f>
        <v>Livello 5</v>
      </c>
      <c r="M62" s="109">
        <v>5</v>
      </c>
      <c r="N62" s="110">
        <v>7</v>
      </c>
      <c r="O62" s="110">
        <v>7</v>
      </c>
      <c r="P62" s="110">
        <v>7</v>
      </c>
      <c r="Q62" s="110">
        <v>7</v>
      </c>
      <c r="R62" s="110">
        <v>7</v>
      </c>
      <c r="S62" s="111">
        <v>7</v>
      </c>
    </row>
    <row r="63" spans="1:19" x14ac:dyDescent="0.25">
      <c r="C63" s="58" t="s">
        <v>349</v>
      </c>
      <c r="D63" s="103">
        <v>40000</v>
      </c>
      <c r="E63" s="104">
        <v>0.3</v>
      </c>
      <c r="F63" s="104">
        <v>0.01</v>
      </c>
      <c r="G63" s="105">
        <v>7.4999999999999997E-2</v>
      </c>
      <c r="L63" s="93" t="str">
        <f t="shared" ref="L63:L66" si="10">+C63</f>
        <v>Livello 7</v>
      </c>
      <c r="M63" s="112">
        <v>1</v>
      </c>
      <c r="N63" s="113">
        <v>1</v>
      </c>
      <c r="O63" s="113">
        <v>1</v>
      </c>
      <c r="P63" s="113">
        <v>1</v>
      </c>
      <c r="Q63" s="113">
        <v>1</v>
      </c>
      <c r="R63" s="113">
        <v>1</v>
      </c>
      <c r="S63" s="114">
        <v>1</v>
      </c>
    </row>
    <row r="64" spans="1:19" x14ac:dyDescent="0.25">
      <c r="C64" s="58" t="s">
        <v>350</v>
      </c>
      <c r="D64" s="103">
        <v>55000</v>
      </c>
      <c r="E64" s="104">
        <v>0.3</v>
      </c>
      <c r="F64" s="104">
        <v>0.01</v>
      </c>
      <c r="G64" s="105">
        <v>7.4999999999999997E-2</v>
      </c>
      <c r="L64" s="93" t="str">
        <f t="shared" si="10"/>
        <v>Dirigente</v>
      </c>
      <c r="M64" s="112">
        <v>1</v>
      </c>
      <c r="N64" s="113">
        <v>1</v>
      </c>
      <c r="O64" s="113">
        <v>1</v>
      </c>
      <c r="P64" s="113">
        <v>1</v>
      </c>
      <c r="Q64" s="113">
        <v>1</v>
      </c>
      <c r="R64" s="113">
        <v>1</v>
      </c>
      <c r="S64" s="114">
        <v>1</v>
      </c>
    </row>
    <row r="65" spans="1:19" x14ac:dyDescent="0.25">
      <c r="C65" s="58" t="s">
        <v>258</v>
      </c>
      <c r="D65" s="103"/>
      <c r="E65" s="104"/>
      <c r="F65" s="104"/>
      <c r="G65" s="105"/>
      <c r="L65" s="93" t="str">
        <f t="shared" si="10"/>
        <v>Profilo 4</v>
      </c>
      <c r="M65" s="112"/>
      <c r="N65" s="113"/>
      <c r="O65" s="113"/>
      <c r="P65" s="113"/>
      <c r="Q65" s="113"/>
      <c r="R65" s="113"/>
      <c r="S65" s="114"/>
    </row>
    <row r="66" spans="1:19" ht="15.75" thickBot="1" x14ac:dyDescent="0.3">
      <c r="C66" s="59" t="s">
        <v>259</v>
      </c>
      <c r="D66" s="106"/>
      <c r="E66" s="107"/>
      <c r="F66" s="107"/>
      <c r="G66" s="108"/>
      <c r="L66" s="93" t="str">
        <f t="shared" si="10"/>
        <v>Profilo 5</v>
      </c>
      <c r="M66" s="115"/>
      <c r="N66" s="116"/>
      <c r="O66" s="116"/>
      <c r="P66" s="116"/>
      <c r="Q66" s="116"/>
      <c r="R66" s="116"/>
      <c r="S66" s="117"/>
    </row>
    <row r="67" spans="1:19" ht="15.75" thickBot="1" x14ac:dyDescent="0.3"/>
    <row r="68" spans="1:19" ht="15.75" thickBot="1" x14ac:dyDescent="0.3">
      <c r="M68" s="98">
        <f>+M61</f>
        <v>2020</v>
      </c>
      <c r="N68" s="98">
        <f t="shared" ref="N68:S68" si="11">+N61</f>
        <v>2021</v>
      </c>
      <c r="O68" s="98">
        <f t="shared" si="11"/>
        <v>2022</v>
      </c>
      <c r="P68" s="98">
        <f t="shared" si="11"/>
        <v>2023</v>
      </c>
      <c r="Q68" s="98">
        <f t="shared" si="11"/>
        <v>2024</v>
      </c>
      <c r="R68" s="98">
        <f t="shared" si="11"/>
        <v>2025</v>
      </c>
      <c r="S68" s="98">
        <f t="shared" si="11"/>
        <v>2026</v>
      </c>
    </row>
    <row r="69" spans="1:19" ht="15.75" thickBot="1" x14ac:dyDescent="0.3">
      <c r="L69" s="93" t="s">
        <v>265</v>
      </c>
      <c r="M69" s="118"/>
      <c r="N69" s="119"/>
      <c r="O69" s="119"/>
      <c r="P69" s="119"/>
      <c r="Q69" s="119"/>
      <c r="R69" s="119"/>
      <c r="S69" s="120"/>
    </row>
    <row r="72" spans="1:19" ht="15.75" thickBot="1" x14ac:dyDescent="0.3">
      <c r="A72" s="55" t="s">
        <v>267</v>
      </c>
    </row>
    <row r="73" spans="1:19" ht="15.75" thickBot="1" x14ac:dyDescent="0.3">
      <c r="C73" s="54" t="s">
        <v>268</v>
      </c>
      <c r="D73" s="121">
        <f>+Parametri!D5</f>
        <v>2020</v>
      </c>
      <c r="E73" s="122">
        <f>+D73+1</f>
        <v>2021</v>
      </c>
      <c r="F73" s="122">
        <f t="shared" ref="F73:J73" si="12">+E73+1</f>
        <v>2022</v>
      </c>
      <c r="G73" s="122">
        <f t="shared" si="12"/>
        <v>2023</v>
      </c>
      <c r="H73" s="122">
        <f t="shared" si="12"/>
        <v>2024</v>
      </c>
      <c r="I73" s="122">
        <f t="shared" si="12"/>
        <v>2025</v>
      </c>
      <c r="J73" s="123">
        <f t="shared" si="12"/>
        <v>2026</v>
      </c>
      <c r="L73" s="54" t="s">
        <v>254</v>
      </c>
      <c r="M73" s="98" t="s">
        <v>229</v>
      </c>
      <c r="N73" s="98" t="s">
        <v>269</v>
      </c>
    </row>
    <row r="74" spans="1:19" x14ac:dyDescent="0.25">
      <c r="C74" s="93" t="s">
        <v>46</v>
      </c>
      <c r="D74" s="60">
        <f>+Foglio1!D11</f>
        <v>45000</v>
      </c>
      <c r="E74" s="61">
        <f>+Foglio1!E11</f>
        <v>0</v>
      </c>
      <c r="F74" s="61">
        <f>+Foglio1!F11</f>
        <v>0</v>
      </c>
      <c r="G74" s="61"/>
      <c r="H74" s="61"/>
      <c r="I74" s="61"/>
      <c r="J74" s="62"/>
      <c r="L74" s="93" t="str">
        <f>+C74</f>
        <v>Investimenti Materiali</v>
      </c>
      <c r="M74" s="124">
        <f>+Foglio1!G8</f>
        <v>0.18727272727272729</v>
      </c>
      <c r="N74" s="124">
        <f>+Foglio1!H8</f>
        <v>0.1</v>
      </c>
    </row>
    <row r="75" spans="1:19" ht="15.75" thickBot="1" x14ac:dyDescent="0.3">
      <c r="C75" s="93" t="s">
        <v>47</v>
      </c>
      <c r="D75" s="66">
        <f>+Foglio1!D8</f>
        <v>250000</v>
      </c>
      <c r="E75" s="67">
        <f>+Foglio1!E8</f>
        <v>150000</v>
      </c>
      <c r="F75" s="67">
        <f>+Foglio1!F8</f>
        <v>150000</v>
      </c>
      <c r="G75" s="67"/>
      <c r="H75" s="67"/>
      <c r="I75" s="67"/>
      <c r="J75" s="68"/>
      <c r="L75" s="93" t="str">
        <f>+C75</f>
        <v>Investimenti Immateriali</v>
      </c>
      <c r="M75" s="125">
        <v>0.22</v>
      </c>
      <c r="N75" s="125">
        <v>0.22</v>
      </c>
    </row>
    <row r="79" spans="1:19" x14ac:dyDescent="0.25">
      <c r="A79" s="55" t="s">
        <v>282</v>
      </c>
    </row>
    <row r="80" spans="1:19" ht="15.75" thickBot="1" x14ac:dyDescent="0.3"/>
    <row r="81" spans="1:10" ht="15.75" thickBot="1" x14ac:dyDescent="0.3">
      <c r="C81" s="54" t="s">
        <v>268</v>
      </c>
      <c r="D81" s="121">
        <f>+Parametri!D5</f>
        <v>2020</v>
      </c>
      <c r="E81" s="122">
        <f>+D81+1</f>
        <v>2021</v>
      </c>
      <c r="F81" s="122">
        <f t="shared" ref="F81:J81" si="13">+E81+1</f>
        <v>2022</v>
      </c>
      <c r="G81" s="122">
        <f t="shared" si="13"/>
        <v>2023</v>
      </c>
      <c r="H81" s="122">
        <f t="shared" si="13"/>
        <v>2024</v>
      </c>
      <c r="I81" s="122">
        <f t="shared" si="13"/>
        <v>2025</v>
      </c>
      <c r="J81" s="123">
        <f t="shared" si="13"/>
        <v>2026</v>
      </c>
    </row>
    <row r="82" spans="1:10" x14ac:dyDescent="0.25">
      <c r="C82" s="93" t="s">
        <v>55</v>
      </c>
      <c r="D82" s="151">
        <v>0</v>
      </c>
      <c r="E82" s="152"/>
      <c r="F82" s="61"/>
      <c r="G82" s="61"/>
      <c r="H82" s="61"/>
      <c r="I82" s="61"/>
      <c r="J82" s="62"/>
    </row>
    <row r="83" spans="1:10" ht="15.75" thickBot="1" x14ac:dyDescent="0.3">
      <c r="C83" s="93" t="s">
        <v>283</v>
      </c>
      <c r="D83" s="153">
        <v>100000</v>
      </c>
      <c r="E83" s="154">
        <v>0</v>
      </c>
      <c r="F83" s="67"/>
      <c r="G83" s="67"/>
      <c r="H83" s="67"/>
      <c r="I83" s="67"/>
      <c r="J83" s="68"/>
    </row>
    <row r="86" spans="1:10" x14ac:dyDescent="0.25">
      <c r="A86" s="55" t="s">
        <v>278</v>
      </c>
    </row>
    <row r="87" spans="1:10" x14ac:dyDescent="0.25">
      <c r="C87" s="149" t="s">
        <v>284</v>
      </c>
      <c r="D87" s="150">
        <f>+Parametri!D5</f>
        <v>2020</v>
      </c>
    </row>
    <row r="88" spans="1:10" x14ac:dyDescent="0.25">
      <c r="C88" s="93" t="s">
        <v>57</v>
      </c>
      <c r="D88" s="126">
        <v>0.05</v>
      </c>
    </row>
    <row r="89" spans="1:10" x14ac:dyDescent="0.25">
      <c r="C89" s="93" t="s">
        <v>58</v>
      </c>
      <c r="D89" s="128">
        <v>25000</v>
      </c>
    </row>
    <row r="90" spans="1:10" x14ac:dyDescent="0.25">
      <c r="C90" s="93" t="s">
        <v>60</v>
      </c>
      <c r="D90" s="148">
        <v>5</v>
      </c>
    </row>
    <row r="91" spans="1:10" ht="15.75" thickBot="1" x14ac:dyDescent="0.3">
      <c r="C91" s="147" t="s">
        <v>338</v>
      </c>
      <c r="D91" s="127">
        <v>4</v>
      </c>
    </row>
    <row r="93" spans="1:10" ht="15.75" thickBot="1" x14ac:dyDescent="0.3"/>
    <row r="94" spans="1:10" ht="16.5" thickTop="1" thickBot="1" x14ac:dyDescent="0.3">
      <c r="C94" s="231" t="s">
        <v>438</v>
      </c>
      <c r="D94" s="232" t="s">
        <v>455</v>
      </c>
    </row>
    <row r="95" spans="1:10" ht="16.5" thickTop="1" thickBot="1" x14ac:dyDescent="0.3">
      <c r="C95" s="231" t="s">
        <v>439</v>
      </c>
      <c r="D95" s="233">
        <v>2020</v>
      </c>
    </row>
    <row r="96" spans="1:10" ht="16.5" thickTop="1" thickBot="1" x14ac:dyDescent="0.3">
      <c r="C96" s="231" t="s">
        <v>440</v>
      </c>
      <c r="D96" s="233">
        <v>12</v>
      </c>
    </row>
    <row r="97" spans="1:10" ht="16.5" thickTop="1" thickBot="1" x14ac:dyDescent="0.3">
      <c r="C97" s="231" t="s">
        <v>441</v>
      </c>
      <c r="D97" s="232" t="s">
        <v>455</v>
      </c>
    </row>
    <row r="98" spans="1:10" ht="16.5" thickTop="1" thickBot="1" x14ac:dyDescent="0.3">
      <c r="C98" s="231" t="s">
        <v>442</v>
      </c>
      <c r="D98" s="233">
        <v>2021</v>
      </c>
    </row>
    <row r="99" spans="1:10" ht="16.5" thickTop="1" thickBot="1" x14ac:dyDescent="0.3">
      <c r="C99" s="231" t="s">
        <v>57</v>
      </c>
      <c r="D99" s="234">
        <v>0.02</v>
      </c>
    </row>
    <row r="100" spans="1:10" ht="16.5" thickTop="1" thickBot="1" x14ac:dyDescent="0.3">
      <c r="C100" s="231" t="s">
        <v>443</v>
      </c>
      <c r="D100" s="235">
        <v>25000</v>
      </c>
    </row>
    <row r="101" spans="1:10" ht="16.5" thickTop="1" thickBot="1" x14ac:dyDescent="0.3">
      <c r="C101" s="231" t="s">
        <v>444</v>
      </c>
      <c r="D101" s="236">
        <v>72</v>
      </c>
    </row>
    <row r="102" spans="1:10" ht="15.75" thickTop="1" x14ac:dyDescent="0.25"/>
    <row r="104" spans="1:10" ht="15.75" thickBot="1" x14ac:dyDescent="0.3"/>
    <row r="105" spans="1:10" ht="15.75" thickBot="1" x14ac:dyDescent="0.3">
      <c r="A105" s="55" t="s">
        <v>230</v>
      </c>
      <c r="D105" s="121">
        <f>+Parametri!$D$5</f>
        <v>2020</v>
      </c>
      <c r="E105" s="122">
        <f>+D105+1</f>
        <v>2021</v>
      </c>
      <c r="F105" s="122">
        <f t="shared" ref="F105:J105" si="14">+E105+1</f>
        <v>2022</v>
      </c>
      <c r="G105" s="122">
        <f t="shared" si="14"/>
        <v>2023</v>
      </c>
      <c r="H105" s="122">
        <f t="shared" si="14"/>
        <v>2024</v>
      </c>
      <c r="I105" s="122">
        <f t="shared" si="14"/>
        <v>2025</v>
      </c>
      <c r="J105" s="123">
        <f t="shared" si="14"/>
        <v>2026</v>
      </c>
    </row>
    <row r="106" spans="1:10" x14ac:dyDescent="0.25">
      <c r="C106" s="93" t="s">
        <v>293</v>
      </c>
      <c r="D106" s="156">
        <f>+Tabella_25!C60</f>
        <v>-471110.47672783607</v>
      </c>
      <c r="E106" s="156">
        <f>+Tabella_25!D60</f>
        <v>-587400.17980010353</v>
      </c>
      <c r="F106" s="156">
        <f>+Tabella_25!E60</f>
        <v>-620323.24574974959</v>
      </c>
      <c r="G106" s="156">
        <f>+Tabella_25!F60</f>
        <v>-620240.92949667573</v>
      </c>
      <c r="H106" s="156">
        <f>+Tabella_25!G60</f>
        <v>-613159.00691854034</v>
      </c>
      <c r="I106" s="156">
        <f>+Tabella_25!H60</f>
        <v>-613075.44588884222</v>
      </c>
      <c r="J106" s="156">
        <f>+Tabella_25!I60</f>
        <v>-612990.21363855025</v>
      </c>
    </row>
    <row r="107" spans="1:10" x14ac:dyDescent="0.25">
      <c r="C107" s="93" t="s">
        <v>294</v>
      </c>
      <c r="D107" s="128"/>
      <c r="E107" s="128"/>
      <c r="F107" s="128"/>
      <c r="G107" s="128"/>
      <c r="H107" s="128"/>
      <c r="I107" s="128"/>
      <c r="J107" s="128"/>
    </row>
    <row r="117" spans="1:1" x14ac:dyDescent="0.25">
      <c r="A117" t="s">
        <v>451</v>
      </c>
    </row>
    <row r="118" spans="1:1" x14ac:dyDescent="0.25">
      <c r="A118" t="s">
        <v>452</v>
      </c>
    </row>
    <row r="119" spans="1:1" x14ac:dyDescent="0.25">
      <c r="A119" t="s">
        <v>453</v>
      </c>
    </row>
    <row r="120" spans="1:1" x14ac:dyDescent="0.25">
      <c r="A120" t="s">
        <v>454</v>
      </c>
    </row>
    <row r="121" spans="1:1" x14ac:dyDescent="0.25">
      <c r="A121" t="s">
        <v>455</v>
      </c>
    </row>
    <row r="122" spans="1:1" x14ac:dyDescent="0.25">
      <c r="A122" t="s">
        <v>456</v>
      </c>
    </row>
    <row r="123" spans="1:1" x14ac:dyDescent="0.25">
      <c r="A123" t="s">
        <v>457</v>
      </c>
    </row>
    <row r="124" spans="1:1" x14ac:dyDescent="0.25">
      <c r="A124" t="s">
        <v>458</v>
      </c>
    </row>
    <row r="125" spans="1:1" x14ac:dyDescent="0.25">
      <c r="A125" t="s">
        <v>459</v>
      </c>
    </row>
    <row r="126" spans="1:1" x14ac:dyDescent="0.25">
      <c r="A126" t="s">
        <v>460</v>
      </c>
    </row>
    <row r="127" spans="1:1" x14ac:dyDescent="0.25">
      <c r="A127" t="s">
        <v>461</v>
      </c>
    </row>
    <row r="128" spans="1:1" x14ac:dyDescent="0.25">
      <c r="A128" t="s">
        <v>462</v>
      </c>
    </row>
    <row r="131" spans="1:1" x14ac:dyDescent="0.25">
      <c r="A131" s="247">
        <f>+D6</f>
        <v>2020</v>
      </c>
    </row>
    <row r="132" spans="1:1" x14ac:dyDescent="0.25">
      <c r="A132" s="247">
        <f>+A131+1</f>
        <v>2021</v>
      </c>
    </row>
    <row r="133" spans="1:1" x14ac:dyDescent="0.25">
      <c r="A133" s="247">
        <f>+A132+1</f>
        <v>2022</v>
      </c>
    </row>
  </sheetData>
  <phoneticPr fontId="36" type="noConversion"/>
  <dataValidations count="2">
    <dataValidation type="list" allowBlank="1" showInputMessage="1" showErrorMessage="1" sqref="D94 D97" xr:uid="{39731288-3873-4ED0-9058-3C4E3A8D04AE}">
      <formula1>$A$117:$A$128</formula1>
    </dataValidation>
    <dataValidation type="list" allowBlank="1" showInputMessage="1" showErrorMessage="1" sqref="D95 D98" xr:uid="{ED55F155-13C1-4A7A-9871-E580B3868D14}">
      <formula1>$A$131:$A$133</formula1>
    </dataValidation>
  </dataValidations>
  <hyperlinks>
    <hyperlink ref="A2" location="'Bilancio inziale'!A1" display="Inserimento Bilancio Iniziale" xr:uid="{19660C87-F338-44A6-9E08-5BFB972DDECB}"/>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61"/>
  <sheetViews>
    <sheetView showGridLines="0" workbookViewId="0"/>
  </sheetViews>
  <sheetFormatPr defaultRowHeight="15" x14ac:dyDescent="0.25"/>
  <cols>
    <col min="2" max="2" width="56.5703125" bestFit="1" customWidth="1"/>
    <col min="3" max="4" width="9.5703125" bestFit="1" customWidth="1"/>
    <col min="5" max="9" width="10.5703125" bestFit="1" customWidth="1"/>
  </cols>
  <sheetData>
    <row r="1" spans="1:9" x14ac:dyDescent="0.25">
      <c r="A1" s="170" t="s">
        <v>428</v>
      </c>
    </row>
    <row r="3" spans="1:9" x14ac:dyDescent="0.25">
      <c r="B3" s="24" t="s">
        <v>313</v>
      </c>
      <c r="C3" s="7"/>
      <c r="D3" s="7"/>
      <c r="E3" s="7"/>
      <c r="F3" s="7"/>
      <c r="G3" s="7"/>
      <c r="H3" s="7"/>
      <c r="I3" s="7"/>
    </row>
    <row r="4" spans="1:9" x14ac:dyDescent="0.25">
      <c r="B4" s="24" t="s">
        <v>314</v>
      </c>
      <c r="C4" s="1">
        <f>+Parametri!D5</f>
        <v>2020</v>
      </c>
      <c r="D4" s="1">
        <f>+C4+1</f>
        <v>2021</v>
      </c>
      <c r="E4" s="1">
        <f t="shared" ref="E4:I4" si="0">+D4+1</f>
        <v>2022</v>
      </c>
      <c r="F4" s="1">
        <f t="shared" si="0"/>
        <v>2023</v>
      </c>
      <c r="G4" s="1">
        <f t="shared" si="0"/>
        <v>2024</v>
      </c>
      <c r="H4" s="1">
        <f t="shared" si="0"/>
        <v>2025</v>
      </c>
      <c r="I4" s="1">
        <f t="shared" si="0"/>
        <v>2026</v>
      </c>
    </row>
    <row r="5" spans="1:9" x14ac:dyDescent="0.25">
      <c r="B5" s="24" t="s">
        <v>315</v>
      </c>
      <c r="C5" s="1"/>
      <c r="D5" s="1"/>
      <c r="E5" s="1"/>
      <c r="F5" s="1"/>
      <c r="G5" s="1"/>
      <c r="H5" s="1"/>
      <c r="I5" s="1"/>
    </row>
    <row r="6" spans="1:9" x14ac:dyDescent="0.25">
      <c r="B6" s="24" t="s">
        <v>167</v>
      </c>
      <c r="C6" s="7"/>
      <c r="D6" s="7"/>
      <c r="E6" s="7"/>
      <c r="F6" s="7"/>
      <c r="G6" s="7"/>
      <c r="H6" s="7"/>
      <c r="I6" s="7"/>
    </row>
    <row r="7" spans="1:9" x14ac:dyDescent="0.25">
      <c r="B7" s="27" t="s">
        <v>168</v>
      </c>
      <c r="C7" s="28">
        <f>+Tabella_26!D14</f>
        <v>287000</v>
      </c>
      <c r="D7" s="28">
        <f>+Tabella_26!E14</f>
        <v>338500</v>
      </c>
      <c r="E7" s="28">
        <f>+Tabella_26!F14</f>
        <v>357000</v>
      </c>
      <c r="F7" s="28">
        <f>+Tabella_26!G14</f>
        <v>225500</v>
      </c>
      <c r="G7" s="28">
        <f>+Tabella_26!H14</f>
        <v>100000</v>
      </c>
      <c r="H7" s="28">
        <f>+Tabella_26!I14</f>
        <v>-25500</v>
      </c>
      <c r="I7" s="28">
        <f>+Tabella_26!J14</f>
        <v>-151000</v>
      </c>
    </row>
    <row r="8" spans="1:9" x14ac:dyDescent="0.25">
      <c r="B8" s="27" t="s">
        <v>169</v>
      </c>
      <c r="C8" s="28">
        <f>+Tabella_26!D7+Tabella_26!D5+Tabella_26!D12</f>
        <v>66126.949227272708</v>
      </c>
      <c r="D8" s="28">
        <f>+Tabella_26!E7+Tabella_26!E5+Tabella_26!E12</f>
        <v>86426.028360606055</v>
      </c>
      <c r="E8" s="28">
        <f>+Tabella_26!F7+Tabella_26!F5+Tabella_26!F12</f>
        <v>133724.57406060607</v>
      </c>
      <c r="F8" s="28">
        <f>+Tabella_26!G7+Tabella_26!G5+Tabella_26!G12</f>
        <v>148022.47642727272</v>
      </c>
      <c r="G8" s="28">
        <f>+Tabella_26!H7+Tabella_26!H5+Tabella_26!H12</f>
        <v>162320.12462727271</v>
      </c>
      <c r="H8" s="28">
        <f>+Tabella_26!I7+Tabella_26!I5+Tabella_26!I12</f>
        <v>176617.77282727271</v>
      </c>
      <c r="I8" s="28">
        <f>+Tabella_26!J7+Tabella_26!J5+Tabella_26!J12</f>
        <v>190915.42102727271</v>
      </c>
    </row>
    <row r="9" spans="1:9" x14ac:dyDescent="0.25">
      <c r="B9" s="24" t="s">
        <v>2</v>
      </c>
      <c r="C9" s="26">
        <f>+SUM(C7:C8)</f>
        <v>353126.94922727271</v>
      </c>
      <c r="D9" s="26">
        <f t="shared" ref="D9:I9" si="1">+SUM(D7:D8)</f>
        <v>424926.02836060605</v>
      </c>
      <c r="E9" s="26">
        <f t="shared" si="1"/>
        <v>490724.57406060607</v>
      </c>
      <c r="F9" s="26">
        <f t="shared" si="1"/>
        <v>373522.47642727272</v>
      </c>
      <c r="G9" s="26">
        <f t="shared" si="1"/>
        <v>262320.12462727271</v>
      </c>
      <c r="H9" s="26">
        <f t="shared" si="1"/>
        <v>151117.77282727271</v>
      </c>
      <c r="I9" s="26">
        <f t="shared" si="1"/>
        <v>39915.421027272707</v>
      </c>
    </row>
    <row r="10" spans="1:9" x14ac:dyDescent="0.25">
      <c r="B10" s="24" t="s">
        <v>170</v>
      </c>
      <c r="C10" s="26"/>
      <c r="D10" s="26"/>
      <c r="E10" s="26"/>
      <c r="F10" s="26"/>
      <c r="G10" s="26"/>
      <c r="H10" s="26"/>
      <c r="I10" s="26"/>
    </row>
    <row r="11" spans="1:9" x14ac:dyDescent="0.25">
      <c r="B11" s="27" t="s">
        <v>171</v>
      </c>
      <c r="C11" s="28">
        <f>+Tabella_26!D36</f>
        <v>-351110.47672783607</v>
      </c>
      <c r="D11" s="28">
        <f>+Tabella_26!E36</f>
        <v>-938510.6565279396</v>
      </c>
      <c r="E11" s="28">
        <f>+Tabella_26!F36</f>
        <v>-1558833.9022776892</v>
      </c>
      <c r="F11" s="28">
        <f>+Tabella_26!G36</f>
        <v>-2179074.8317743652</v>
      </c>
      <c r="G11" s="28">
        <f>+Tabella_26!H36</f>
        <v>-2792233.8386929054</v>
      </c>
      <c r="H11" s="28">
        <f>+Tabella_26!I36</f>
        <v>-3405309.2845817478</v>
      </c>
      <c r="I11" s="28">
        <f>+Tabella_26!J36</f>
        <v>-4018299.498220298</v>
      </c>
    </row>
    <row r="12" spans="1:9" x14ac:dyDescent="0.25">
      <c r="B12" s="27" t="s">
        <v>172</v>
      </c>
      <c r="C12" s="28">
        <f>+Tabella_26!D31</f>
        <v>119250</v>
      </c>
      <c r="D12" s="28">
        <f>+Tabella_26!E31</f>
        <v>119491.63273428215</v>
      </c>
      <c r="E12" s="28">
        <f>+Tabella_26!F31</f>
        <v>118350.8200805877</v>
      </c>
      <c r="F12" s="28">
        <f>+Tabella_26!G31</f>
        <v>127129.69117381936</v>
      </c>
      <c r="G12" s="28">
        <f>+Tabella_26!H31</f>
        <v>145826.63968891563</v>
      </c>
      <c r="H12" s="28">
        <f>+Tabella_26!I31</f>
        <v>164440.02717431384</v>
      </c>
      <c r="I12" s="28">
        <f>+Tabella_26!J31</f>
        <v>182968.18240942003</v>
      </c>
    </row>
    <row r="13" spans="1:9" x14ac:dyDescent="0.25">
      <c r="B13" s="27" t="s">
        <v>173</v>
      </c>
      <c r="C13" s="28">
        <f>+Tabella_26!D26+Tabella_26!D24</f>
        <v>584987.42595510872</v>
      </c>
      <c r="D13" s="28">
        <f>+Tabella_26!E26+Tabella_26!E24</f>
        <v>1243945.0521542632</v>
      </c>
      <c r="E13" s="28">
        <f>+Tabella_26!F26+Tabella_26!F24</f>
        <v>1931207.6562577074</v>
      </c>
      <c r="F13" s="28">
        <f>+Tabella_26!G26+Tabella_26!G24</f>
        <v>2425467.6170278182</v>
      </c>
      <c r="G13" s="28">
        <f>+Tabella_26!H26+Tabella_26!H24</f>
        <v>2908727.3236312624</v>
      </c>
      <c r="H13" s="28">
        <f>+Tabella_26!I26+Tabella_26!I24</f>
        <v>3391987.0302347066</v>
      </c>
      <c r="I13" s="28">
        <f>+Tabella_26!J26+Tabella_26!J24</f>
        <v>3875246.7368381508</v>
      </c>
    </row>
    <row r="14" spans="1:9" x14ac:dyDescent="0.25">
      <c r="B14" s="24" t="s">
        <v>2</v>
      </c>
      <c r="C14" s="26">
        <f>+SUM(C11:C13)</f>
        <v>353126.94922727265</v>
      </c>
      <c r="D14" s="26">
        <f t="shared" ref="D14:I14" si="2">+SUM(D11:D13)</f>
        <v>424926.02836060582</v>
      </c>
      <c r="E14" s="26">
        <f t="shared" si="2"/>
        <v>490724.57406060584</v>
      </c>
      <c r="F14" s="26">
        <f t="shared" si="2"/>
        <v>373522.47642727243</v>
      </c>
      <c r="G14" s="26">
        <f t="shared" si="2"/>
        <v>262320.1246272726</v>
      </c>
      <c r="H14" s="26">
        <f t="shared" si="2"/>
        <v>151117.77282727277</v>
      </c>
      <c r="I14" s="26">
        <f t="shared" si="2"/>
        <v>39915.42102727294</v>
      </c>
    </row>
    <row r="15" spans="1:9" x14ac:dyDescent="0.25">
      <c r="B15" s="24"/>
      <c r="C15" s="7"/>
      <c r="D15" s="7"/>
      <c r="E15" s="7"/>
      <c r="F15" s="7"/>
      <c r="G15" s="7"/>
      <c r="H15" s="7"/>
      <c r="I15" s="7"/>
    </row>
    <row r="16" spans="1:9" x14ac:dyDescent="0.25">
      <c r="B16" s="24"/>
      <c r="C16" s="7"/>
      <c r="D16" s="7"/>
      <c r="E16" s="7"/>
      <c r="F16" s="7"/>
      <c r="G16" s="7"/>
      <c r="H16" s="7"/>
      <c r="I16" s="7"/>
    </row>
    <row r="17" spans="2:9" x14ac:dyDescent="0.25">
      <c r="B17" s="24"/>
      <c r="C17" s="7"/>
      <c r="D17" s="7"/>
      <c r="E17" s="7"/>
      <c r="F17" s="7"/>
      <c r="G17" s="7"/>
      <c r="H17" s="7"/>
      <c r="I17" s="7"/>
    </row>
    <row r="18" spans="2:9" x14ac:dyDescent="0.25">
      <c r="C18" s="1">
        <f>+Parametri!D5</f>
        <v>2020</v>
      </c>
      <c r="D18" s="1">
        <f>+C18+1</f>
        <v>2021</v>
      </c>
      <c r="E18" s="1">
        <f t="shared" ref="E18:I18" si="3">+D18+1</f>
        <v>2022</v>
      </c>
      <c r="F18" s="1">
        <f t="shared" si="3"/>
        <v>2023</v>
      </c>
      <c r="G18" s="1">
        <f t="shared" si="3"/>
        <v>2024</v>
      </c>
      <c r="H18" s="1">
        <f t="shared" si="3"/>
        <v>2025</v>
      </c>
      <c r="I18" s="1">
        <f t="shared" si="3"/>
        <v>2026</v>
      </c>
    </row>
    <row r="19" spans="2:9" x14ac:dyDescent="0.25">
      <c r="B19" s="24" t="s">
        <v>186</v>
      </c>
      <c r="C19" s="7"/>
      <c r="D19" s="7"/>
      <c r="E19" s="7"/>
      <c r="F19" s="7"/>
      <c r="G19" s="7"/>
      <c r="H19" s="7"/>
      <c r="I19" s="7"/>
    </row>
    <row r="20" spans="2:9" x14ac:dyDescent="0.25">
      <c r="B20" s="27" t="s">
        <v>187</v>
      </c>
      <c r="C20" s="28">
        <f>+Tabella_25!C5</f>
        <v>4.5</v>
      </c>
      <c r="D20" s="28">
        <f>+Tabella_25!D5</f>
        <v>6.5</v>
      </c>
      <c r="E20" s="28">
        <f>+Tabella_25!E5</f>
        <v>11</v>
      </c>
      <c r="F20" s="28">
        <f>+Tabella_25!F5</f>
        <v>13.5</v>
      </c>
      <c r="G20" s="28">
        <f>+Tabella_25!G5</f>
        <v>13.5</v>
      </c>
      <c r="H20" s="28">
        <f>+Tabella_25!H5</f>
        <v>13.5</v>
      </c>
      <c r="I20" s="28">
        <f>+Tabella_25!I5</f>
        <v>13.5</v>
      </c>
    </row>
    <row r="21" spans="2:9" x14ac:dyDescent="0.25">
      <c r="B21" s="27" t="s">
        <v>188</v>
      </c>
      <c r="C21" s="28">
        <f>+Tabella_25!C7</f>
        <v>0.5</v>
      </c>
      <c r="D21" s="28">
        <f>+Tabella_25!D7</f>
        <v>0.74</v>
      </c>
      <c r="E21" s="28">
        <f>+Tabella_25!E7</f>
        <v>1.21</v>
      </c>
      <c r="F21" s="28">
        <f>+Tabella_25!F7</f>
        <v>1.46</v>
      </c>
      <c r="G21" s="28">
        <f>+Tabella_25!G7</f>
        <v>1.46</v>
      </c>
      <c r="H21" s="28">
        <f>+Tabella_25!H7</f>
        <v>1.46</v>
      </c>
      <c r="I21" s="28">
        <f>+Tabella_25!I7</f>
        <v>1.46</v>
      </c>
    </row>
    <row r="22" spans="2:9" x14ac:dyDescent="0.25">
      <c r="B22" s="24" t="s">
        <v>189</v>
      </c>
      <c r="C22" s="26">
        <f>+C20-C21</f>
        <v>4</v>
      </c>
      <c r="D22" s="26">
        <f t="shared" ref="D22:I22" si="4">+D20-D21</f>
        <v>5.76</v>
      </c>
      <c r="E22" s="26">
        <f t="shared" si="4"/>
        <v>9.7899999999999991</v>
      </c>
      <c r="F22" s="26">
        <f t="shared" si="4"/>
        <v>12.04</v>
      </c>
      <c r="G22" s="26">
        <f t="shared" si="4"/>
        <v>12.04</v>
      </c>
      <c r="H22" s="26">
        <f t="shared" si="4"/>
        <v>12.04</v>
      </c>
      <c r="I22" s="26">
        <f t="shared" si="4"/>
        <v>12.04</v>
      </c>
    </row>
    <row r="23" spans="2:9" x14ac:dyDescent="0.25">
      <c r="B23" s="24"/>
      <c r="C23" s="9"/>
      <c r="D23" s="9"/>
      <c r="E23" s="9"/>
      <c r="F23" s="9"/>
      <c r="G23" s="9"/>
      <c r="H23" s="9"/>
      <c r="I23" s="9"/>
    </row>
    <row r="24" spans="2:9" x14ac:dyDescent="0.25">
      <c r="B24" s="27" t="s">
        <v>190</v>
      </c>
      <c r="C24" s="28">
        <f>+Tabella_25!C17</f>
        <v>65000.45</v>
      </c>
      <c r="D24" s="28">
        <f>+Tabella_25!D17</f>
        <v>65000.65</v>
      </c>
      <c r="E24" s="28">
        <f>+Tabella_25!E17</f>
        <v>65001.1</v>
      </c>
      <c r="F24" s="28">
        <f>+Tabella_25!F17</f>
        <v>65001.35</v>
      </c>
      <c r="G24" s="28">
        <f>+Tabella_25!G17</f>
        <v>65001.35</v>
      </c>
      <c r="H24" s="28">
        <f>+Tabella_25!H17</f>
        <v>65001.35</v>
      </c>
      <c r="I24" s="28">
        <f>+Tabella_25!I17</f>
        <v>65001.35</v>
      </c>
    </row>
    <row r="25" spans="2:9" x14ac:dyDescent="0.25">
      <c r="B25" s="24" t="s">
        <v>191</v>
      </c>
      <c r="C25" s="26">
        <f>+C22-C24</f>
        <v>-64996.45</v>
      </c>
      <c r="D25" s="26">
        <f t="shared" ref="D25:I25" si="5">+D22-D24</f>
        <v>-64994.89</v>
      </c>
      <c r="E25" s="26">
        <f t="shared" si="5"/>
        <v>-64991.31</v>
      </c>
      <c r="F25" s="26">
        <f t="shared" si="5"/>
        <v>-64989.31</v>
      </c>
      <c r="G25" s="26">
        <f t="shared" si="5"/>
        <v>-64989.31</v>
      </c>
      <c r="H25" s="26">
        <f t="shared" si="5"/>
        <v>-64989.31</v>
      </c>
      <c r="I25" s="26">
        <f t="shared" si="5"/>
        <v>-64989.31</v>
      </c>
    </row>
    <row r="26" spans="2:9" x14ac:dyDescent="0.25">
      <c r="B26" s="24"/>
      <c r="C26" s="7"/>
      <c r="D26" s="7"/>
      <c r="E26" s="7"/>
      <c r="F26" s="7"/>
      <c r="G26" s="7"/>
      <c r="H26" s="7"/>
      <c r="I26" s="7"/>
    </row>
    <row r="27" spans="2:9" x14ac:dyDescent="0.25">
      <c r="B27" s="27" t="s">
        <v>192</v>
      </c>
      <c r="C27" s="28">
        <f>+Tabella_25!C45</f>
        <v>339325</v>
      </c>
      <c r="D27" s="28">
        <f>+Tabella_25!D45</f>
        <v>422425</v>
      </c>
      <c r="E27" s="28">
        <f>+Tabella_25!E45</f>
        <v>422425</v>
      </c>
      <c r="F27" s="28">
        <f>+Tabella_25!F45</f>
        <v>422425</v>
      </c>
      <c r="G27" s="28">
        <f>+Tabella_25!G45</f>
        <v>422425</v>
      </c>
      <c r="H27" s="28">
        <f>+Tabella_25!H45</f>
        <v>422425</v>
      </c>
      <c r="I27" s="28">
        <f>+Tabella_25!I45</f>
        <v>422425</v>
      </c>
    </row>
    <row r="28" spans="2:9" x14ac:dyDescent="0.25">
      <c r="B28" s="24" t="s">
        <v>193</v>
      </c>
      <c r="C28" s="26">
        <f>+C25-C27</f>
        <v>-404321.45</v>
      </c>
      <c r="D28" s="26">
        <f t="shared" ref="D28:I28" si="6">+D25-D27</f>
        <v>-487419.89</v>
      </c>
      <c r="E28" s="26">
        <f t="shared" si="6"/>
        <v>-487416.31</v>
      </c>
      <c r="F28" s="26">
        <f t="shared" si="6"/>
        <v>-487414.31</v>
      </c>
      <c r="G28" s="26">
        <f t="shared" si="6"/>
        <v>-487414.31</v>
      </c>
      <c r="H28" s="26">
        <f t="shared" si="6"/>
        <v>-487414.31</v>
      </c>
      <c r="I28" s="26">
        <f t="shared" si="6"/>
        <v>-487414.31</v>
      </c>
    </row>
    <row r="29" spans="2:9" x14ac:dyDescent="0.25">
      <c r="B29" s="24"/>
      <c r="C29" s="7"/>
      <c r="D29" s="7"/>
      <c r="E29" s="7"/>
      <c r="F29" s="7"/>
      <c r="G29" s="7"/>
      <c r="H29" s="7"/>
      <c r="I29" s="7"/>
    </row>
    <row r="30" spans="2:9" x14ac:dyDescent="0.25">
      <c r="B30" s="27" t="s">
        <v>194</v>
      </c>
      <c r="C30" s="28">
        <f>+Tabella_25!C40</f>
        <v>65500</v>
      </c>
      <c r="D30" s="28">
        <f>+Tabella_25!D40</f>
        <v>98500</v>
      </c>
      <c r="E30" s="28">
        <f>+Tabella_25!E40</f>
        <v>131500</v>
      </c>
      <c r="F30" s="28">
        <f>+Tabella_25!F40</f>
        <v>131500</v>
      </c>
      <c r="G30" s="28">
        <f>+Tabella_25!G40</f>
        <v>125500</v>
      </c>
      <c r="H30" s="28">
        <f>+Tabella_25!H40</f>
        <v>125500</v>
      </c>
      <c r="I30" s="28">
        <f>+Tabella_25!I40</f>
        <v>125500</v>
      </c>
    </row>
    <row r="31" spans="2:9" x14ac:dyDescent="0.25">
      <c r="B31" s="24" t="s">
        <v>195</v>
      </c>
      <c r="C31" s="26">
        <f>+C28-C30</f>
        <v>-469821.45</v>
      </c>
      <c r="D31" s="26">
        <f t="shared" ref="D31:I31" si="7">+D28-D30</f>
        <v>-585919.89</v>
      </c>
      <c r="E31" s="26">
        <f t="shared" si="7"/>
        <v>-618916.31000000006</v>
      </c>
      <c r="F31" s="26">
        <f t="shared" si="7"/>
        <v>-618914.31000000006</v>
      </c>
      <c r="G31" s="26">
        <f t="shared" si="7"/>
        <v>-612914.31000000006</v>
      </c>
      <c r="H31" s="26">
        <f t="shared" si="7"/>
        <v>-612914.31000000006</v>
      </c>
      <c r="I31" s="26">
        <f t="shared" si="7"/>
        <v>-612914.31000000006</v>
      </c>
    </row>
    <row r="32" spans="2:9" x14ac:dyDescent="0.25">
      <c r="B32" s="24"/>
      <c r="C32" s="7"/>
      <c r="D32" s="7"/>
      <c r="E32" s="7"/>
      <c r="F32" s="7"/>
      <c r="G32" s="7"/>
      <c r="H32" s="7"/>
      <c r="I32" s="7"/>
    </row>
    <row r="33" spans="2:9" x14ac:dyDescent="0.25">
      <c r="B33" s="27" t="s">
        <v>196</v>
      </c>
      <c r="C33" s="28">
        <f>+Tabella_25!C51</f>
        <v>1289.0267278360393</v>
      </c>
      <c r="D33" s="28">
        <f>+Tabella_25!D51</f>
        <v>1480.2898001035007</v>
      </c>
      <c r="E33" s="28">
        <f>+Tabella_25!E51</f>
        <v>1406.9357497495503</v>
      </c>
      <c r="F33" s="28">
        <f>+Tabella_25!F51</f>
        <v>1326.6194966756589</v>
      </c>
      <c r="G33" s="28">
        <f>+Tabella_25!G51</f>
        <v>244.69691854028952</v>
      </c>
      <c r="H33" s="28">
        <f>+Tabella_25!H51</f>
        <v>161.13588884221272</v>
      </c>
      <c r="I33" s="28">
        <f>+Tabella_25!I51</f>
        <v>75.903638550174321</v>
      </c>
    </row>
    <row r="34" spans="2:9" x14ac:dyDescent="0.25">
      <c r="B34" s="24" t="s">
        <v>197</v>
      </c>
      <c r="C34" s="26">
        <f>+C31-C33</f>
        <v>-471110.47672783607</v>
      </c>
      <c r="D34" s="26">
        <f t="shared" ref="D34:I34" si="8">+D31-D33</f>
        <v>-587400.17980010353</v>
      </c>
      <c r="E34" s="26">
        <f t="shared" si="8"/>
        <v>-620323.24574974959</v>
      </c>
      <c r="F34" s="26">
        <f t="shared" si="8"/>
        <v>-620240.92949667573</v>
      </c>
      <c r="G34" s="26">
        <f t="shared" si="8"/>
        <v>-613159.00691854034</v>
      </c>
      <c r="H34" s="26">
        <f t="shared" si="8"/>
        <v>-613075.44588884222</v>
      </c>
      <c r="I34" s="26">
        <f t="shared" si="8"/>
        <v>-612990.21363855025</v>
      </c>
    </row>
    <row r="35" spans="2:9" x14ac:dyDescent="0.25">
      <c r="B35" s="24"/>
      <c r="C35" s="7"/>
      <c r="D35" s="7"/>
      <c r="E35" s="7"/>
      <c r="F35" s="7"/>
      <c r="G35" s="7"/>
      <c r="H35" s="7"/>
      <c r="I35" s="7"/>
    </row>
    <row r="36" spans="2:9" x14ac:dyDescent="0.25">
      <c r="B36" s="27" t="s">
        <v>198</v>
      </c>
      <c r="C36" s="28">
        <f>+Tabella_25!C57+Tabella_25!C58</f>
        <v>0</v>
      </c>
      <c r="D36" s="28">
        <f>+Tabella_25!D57+Tabella_25!D58</f>
        <v>0</v>
      </c>
      <c r="E36" s="28">
        <f>+Tabella_25!E57+Tabella_25!E58</f>
        <v>0</v>
      </c>
      <c r="F36" s="28">
        <f>+Tabella_25!F57+Tabella_25!F58</f>
        <v>0</v>
      </c>
      <c r="G36" s="28">
        <f>+Tabella_25!G57+Tabella_25!G58</f>
        <v>0</v>
      </c>
      <c r="H36" s="28">
        <f>+Tabella_25!H57+Tabella_25!H58</f>
        <v>0</v>
      </c>
      <c r="I36" s="28">
        <f>+Tabella_25!I57+Tabella_25!I58</f>
        <v>0</v>
      </c>
    </row>
    <row r="37" spans="2:9" x14ac:dyDescent="0.25">
      <c r="B37" s="24" t="s">
        <v>199</v>
      </c>
      <c r="C37" s="26">
        <f>+C34-C36</f>
        <v>-471110.47672783607</v>
      </c>
      <c r="D37" s="26">
        <f t="shared" ref="D37:I37" si="9">+D34-D36</f>
        <v>-587400.17980010353</v>
      </c>
      <c r="E37" s="26">
        <f t="shared" si="9"/>
        <v>-620323.24574974959</v>
      </c>
      <c r="F37" s="26">
        <f t="shared" si="9"/>
        <v>-620240.92949667573</v>
      </c>
      <c r="G37" s="26">
        <f t="shared" si="9"/>
        <v>-613159.00691854034</v>
      </c>
      <c r="H37" s="26">
        <f t="shared" si="9"/>
        <v>-613075.44588884222</v>
      </c>
      <c r="I37" s="26">
        <f t="shared" si="9"/>
        <v>-612990.21363855025</v>
      </c>
    </row>
    <row r="38" spans="2:9" x14ac:dyDescent="0.25">
      <c r="B38" s="24"/>
      <c r="C38" s="7"/>
      <c r="D38" s="7"/>
      <c r="E38" s="7"/>
      <c r="F38" s="7"/>
      <c r="G38" s="7"/>
      <c r="H38" s="7"/>
      <c r="I38" s="7"/>
    </row>
    <row r="39" spans="2:9" x14ac:dyDescent="0.25">
      <c r="B39" s="24"/>
      <c r="C39" s="7"/>
      <c r="D39" s="7"/>
      <c r="E39" s="7"/>
      <c r="F39" s="7"/>
      <c r="G39" s="7"/>
      <c r="H39" s="7"/>
      <c r="I39" s="7"/>
    </row>
    <row r="40" spans="2:9" x14ac:dyDescent="0.25">
      <c r="B40" s="24"/>
      <c r="C40" s="7"/>
      <c r="D40" s="7"/>
      <c r="E40" s="7"/>
      <c r="F40" s="7"/>
      <c r="G40" s="7"/>
      <c r="H40" s="7"/>
      <c r="I40" s="7"/>
    </row>
    <row r="41" spans="2:9" x14ac:dyDescent="0.25">
      <c r="B41" s="24"/>
      <c r="C41" s="7"/>
      <c r="D41" s="7"/>
      <c r="E41" s="7"/>
      <c r="F41" s="7"/>
      <c r="G41" s="7"/>
      <c r="H41" s="7"/>
      <c r="I41" s="7"/>
    </row>
    <row r="42" spans="2:9" x14ac:dyDescent="0.25">
      <c r="B42" s="24" t="s">
        <v>200</v>
      </c>
      <c r="C42" s="1">
        <f>+C4</f>
        <v>2020</v>
      </c>
      <c r="D42" s="1">
        <f t="shared" ref="D42:I42" si="10">+D4</f>
        <v>2021</v>
      </c>
      <c r="E42" s="1">
        <f t="shared" si="10"/>
        <v>2022</v>
      </c>
      <c r="F42" s="1">
        <f t="shared" si="10"/>
        <v>2023</v>
      </c>
      <c r="G42" s="1">
        <f t="shared" si="10"/>
        <v>2024</v>
      </c>
      <c r="H42" s="1">
        <f t="shared" si="10"/>
        <v>2025</v>
      </c>
      <c r="I42" s="1">
        <f t="shared" si="10"/>
        <v>2026</v>
      </c>
    </row>
    <row r="43" spans="2:9" x14ac:dyDescent="0.25">
      <c r="B43" s="24" t="s">
        <v>201</v>
      </c>
      <c r="C43" s="44">
        <f>+C31/C9</f>
        <v>-1.3304604789526349</v>
      </c>
      <c r="D43" s="44">
        <f t="shared" ref="D43:I43" si="11">+D31/D9</f>
        <v>-1.3788750297564012</v>
      </c>
      <c r="E43" s="44">
        <f t="shared" si="11"/>
        <v>-1.2612295016706498</v>
      </c>
      <c r="F43" s="44">
        <f t="shared" si="11"/>
        <v>-1.6569667130071803</v>
      </c>
      <c r="G43" s="44">
        <f t="shared" si="11"/>
        <v>-2.3365127279917317</v>
      </c>
      <c r="H43" s="44">
        <f t="shared" si="11"/>
        <v>-4.0558717782359048</v>
      </c>
      <c r="I43" s="44">
        <f t="shared" si="11"/>
        <v>-15.355326192882163</v>
      </c>
    </row>
    <row r="44" spans="2:9" x14ac:dyDescent="0.25">
      <c r="B44" s="24" t="s">
        <v>202</v>
      </c>
      <c r="C44" s="44">
        <f>+C37/C11</f>
        <v>1.3417727694096073</v>
      </c>
      <c r="D44" s="44">
        <f t="shared" ref="D44:I44" si="12">+D37/D11</f>
        <v>0.62588546620580277</v>
      </c>
      <c r="E44" s="44">
        <f t="shared" si="12"/>
        <v>0.39794056624208946</v>
      </c>
      <c r="F44" s="44">
        <f t="shared" si="12"/>
        <v>0.28463498382551156</v>
      </c>
      <c r="G44" s="44">
        <f t="shared" si="12"/>
        <v>0.21959443311007615</v>
      </c>
      <c r="H44" s="44">
        <f t="shared" si="12"/>
        <v>0.18003517291796958</v>
      </c>
      <c r="I44" s="44">
        <f t="shared" si="12"/>
        <v>0.15254965786150165</v>
      </c>
    </row>
    <row r="45" spans="2:9" x14ac:dyDescent="0.25">
      <c r="B45" s="24"/>
      <c r="C45" s="7"/>
      <c r="D45" s="7"/>
      <c r="E45" s="7"/>
      <c r="F45" s="7"/>
      <c r="G45" s="7"/>
      <c r="H45" s="7"/>
      <c r="I45" s="7"/>
    </row>
    <row r="46" spans="2:9" x14ac:dyDescent="0.25">
      <c r="B46" s="24" t="s">
        <v>203</v>
      </c>
      <c r="C46" s="1">
        <f>+C4</f>
        <v>2020</v>
      </c>
      <c r="D46" s="1">
        <f t="shared" ref="D46:I46" si="13">+D4</f>
        <v>2021</v>
      </c>
      <c r="E46" s="1">
        <f t="shared" si="13"/>
        <v>2022</v>
      </c>
      <c r="F46" s="1">
        <f t="shared" si="13"/>
        <v>2023</v>
      </c>
      <c r="G46" s="1">
        <f t="shared" si="13"/>
        <v>2024</v>
      </c>
      <c r="H46" s="1">
        <f t="shared" si="13"/>
        <v>2025</v>
      </c>
      <c r="I46" s="1">
        <f t="shared" si="13"/>
        <v>2026</v>
      </c>
    </row>
    <row r="47" spans="2:9" x14ac:dyDescent="0.25">
      <c r="B47" s="24"/>
      <c r="C47" s="7"/>
      <c r="D47" s="7"/>
      <c r="E47" s="7"/>
      <c r="F47" s="7"/>
      <c r="G47" s="7"/>
      <c r="H47" s="7"/>
      <c r="I47" s="7"/>
    </row>
    <row r="48" spans="2:9" x14ac:dyDescent="0.25">
      <c r="B48" s="24" t="s">
        <v>204</v>
      </c>
      <c r="C48" s="45">
        <f>+SUM(Input!M62:M66)</f>
        <v>7</v>
      </c>
      <c r="D48" s="45">
        <f>+SUM(Input!N62:N66)</f>
        <v>9</v>
      </c>
      <c r="E48" s="45">
        <f>+SUM(Input!O62:O66)</f>
        <v>9</v>
      </c>
      <c r="F48" s="45">
        <f>+SUM(Input!P62:P66)</f>
        <v>9</v>
      </c>
      <c r="G48" s="45">
        <f>+SUM(Input!Q62:Q66)</f>
        <v>9</v>
      </c>
      <c r="H48" s="45">
        <f>+SUM(Input!R62:R66)</f>
        <v>9</v>
      </c>
      <c r="I48" s="45">
        <f>+SUM(Input!S62:S66)</f>
        <v>9</v>
      </c>
    </row>
    <row r="49" spans="2:9" x14ac:dyDescent="0.25">
      <c r="B49" s="24"/>
      <c r="C49" s="7"/>
      <c r="D49" s="7"/>
      <c r="E49" s="7"/>
      <c r="F49" s="7"/>
      <c r="G49" s="7"/>
      <c r="H49" s="7"/>
      <c r="I49" s="7"/>
    </row>
    <row r="50" spans="2:9" x14ac:dyDescent="0.25">
      <c r="B50" s="24" t="s">
        <v>205</v>
      </c>
      <c r="C50" s="26">
        <f>+C20/C48</f>
        <v>0.6428571428571429</v>
      </c>
      <c r="D50" s="26">
        <f t="shared" ref="D50:I50" si="14">+D20/D48</f>
        <v>0.72222222222222221</v>
      </c>
      <c r="E50" s="26">
        <f t="shared" si="14"/>
        <v>1.2222222222222223</v>
      </c>
      <c r="F50" s="26">
        <f t="shared" si="14"/>
        <v>1.5</v>
      </c>
      <c r="G50" s="26">
        <f t="shared" si="14"/>
        <v>1.5</v>
      </c>
      <c r="H50" s="26">
        <f t="shared" si="14"/>
        <v>1.5</v>
      </c>
      <c r="I50" s="26">
        <f t="shared" si="14"/>
        <v>1.5</v>
      </c>
    </row>
    <row r="51" spans="2:9" x14ac:dyDescent="0.25">
      <c r="B51" s="24" t="s">
        <v>206</v>
      </c>
      <c r="C51" s="26">
        <f>+C25/C48</f>
        <v>-9285.2071428571417</v>
      </c>
      <c r="D51" s="26">
        <f t="shared" ref="D51:I51" si="15">+D25/D48</f>
        <v>-7221.6544444444444</v>
      </c>
      <c r="E51" s="26">
        <f t="shared" si="15"/>
        <v>-7221.2566666666662</v>
      </c>
      <c r="F51" s="26">
        <f t="shared" si="15"/>
        <v>-7221.0344444444445</v>
      </c>
      <c r="G51" s="26">
        <f t="shared" si="15"/>
        <v>-7221.0344444444445</v>
      </c>
      <c r="H51" s="26">
        <f t="shared" si="15"/>
        <v>-7221.0344444444445</v>
      </c>
      <c r="I51" s="26">
        <f t="shared" si="15"/>
        <v>-7221.0344444444445</v>
      </c>
    </row>
    <row r="52" spans="2:9" x14ac:dyDescent="0.25">
      <c r="B52" s="24" t="s">
        <v>207</v>
      </c>
      <c r="C52" s="26">
        <f>+C27/C48</f>
        <v>48475</v>
      </c>
      <c r="D52" s="26">
        <f t="shared" ref="D52:I52" si="16">+D27/D48</f>
        <v>46936.111111111109</v>
      </c>
      <c r="E52" s="26">
        <f t="shared" si="16"/>
        <v>46936.111111111109</v>
      </c>
      <c r="F52" s="26">
        <f t="shared" si="16"/>
        <v>46936.111111111109</v>
      </c>
      <c r="G52" s="26">
        <f t="shared" si="16"/>
        <v>46936.111111111109</v>
      </c>
      <c r="H52" s="26">
        <f t="shared" si="16"/>
        <v>46936.111111111109</v>
      </c>
      <c r="I52" s="26">
        <f t="shared" si="16"/>
        <v>46936.111111111109</v>
      </c>
    </row>
    <row r="53" spans="2:9" x14ac:dyDescent="0.25">
      <c r="B53" s="24"/>
      <c r="C53" s="7"/>
      <c r="D53" s="7"/>
      <c r="E53" s="7"/>
      <c r="F53" s="7"/>
      <c r="G53" s="7"/>
      <c r="H53" s="7"/>
      <c r="I53" s="7"/>
    </row>
    <row r="54" spans="2:9" x14ac:dyDescent="0.25">
      <c r="B54" s="24"/>
      <c r="C54" s="7"/>
      <c r="D54" s="7"/>
      <c r="E54" s="7"/>
      <c r="F54" s="7"/>
      <c r="G54" s="7"/>
      <c r="H54" s="7"/>
      <c r="I54" s="7"/>
    </row>
    <row r="55" spans="2:9" x14ac:dyDescent="0.25">
      <c r="B55" s="24" t="s">
        <v>208</v>
      </c>
      <c r="C55" s="1">
        <f>+C4</f>
        <v>2020</v>
      </c>
      <c r="D55" s="1">
        <f t="shared" ref="D55:I55" si="17">+D4</f>
        <v>2021</v>
      </c>
      <c r="E55" s="1">
        <f t="shared" si="17"/>
        <v>2022</v>
      </c>
      <c r="F55" s="1">
        <f t="shared" si="17"/>
        <v>2023</v>
      </c>
      <c r="G55" s="1">
        <f t="shared" si="17"/>
        <v>2024</v>
      </c>
      <c r="H55" s="1">
        <f t="shared" si="17"/>
        <v>2025</v>
      </c>
      <c r="I55" s="1">
        <f t="shared" si="17"/>
        <v>2026</v>
      </c>
    </row>
    <row r="56" spans="2:9" x14ac:dyDescent="0.25">
      <c r="B56" s="24"/>
      <c r="C56" s="7"/>
      <c r="D56" s="7"/>
      <c r="E56" s="7"/>
      <c r="F56" s="7"/>
      <c r="G56" s="7"/>
      <c r="H56" s="7"/>
      <c r="I56" s="7"/>
    </row>
    <row r="57" spans="2:9" x14ac:dyDescent="0.25">
      <c r="B57" s="24" t="s">
        <v>209</v>
      </c>
      <c r="C57" s="26">
        <f>+C8-C13</f>
        <v>-518860.47672783601</v>
      </c>
      <c r="D57" s="26">
        <f t="shared" ref="D57:I57" si="18">+D8-D13</f>
        <v>-1157519.0237936573</v>
      </c>
      <c r="E57" s="26">
        <f t="shared" si="18"/>
        <v>-1797483.0821971013</v>
      </c>
      <c r="F57" s="26">
        <f t="shared" si="18"/>
        <v>-2277445.1406005453</v>
      </c>
      <c r="G57" s="26">
        <f t="shared" si="18"/>
        <v>-2746407.1990039898</v>
      </c>
      <c r="H57" s="26">
        <f t="shared" si="18"/>
        <v>-3215369.2574074338</v>
      </c>
      <c r="I57" s="26">
        <f t="shared" si="18"/>
        <v>-3684331.3158108778</v>
      </c>
    </row>
    <row r="58" spans="2:9" x14ac:dyDescent="0.25">
      <c r="B58" s="24" t="s">
        <v>210</v>
      </c>
      <c r="C58" s="26">
        <f>+(Tabella_26!D7+Tabella_26!D5)-'Tabella_30 '!C13</f>
        <v>-518860.47672783601</v>
      </c>
      <c r="D58" s="26">
        <f>+(Tabella_26!E7+Tabella_26!E5)-'Tabella_30 '!D13</f>
        <v>-1157519.0237936573</v>
      </c>
      <c r="E58" s="26">
        <f>+(Tabella_26!F7+Tabella_26!F5)-'Tabella_30 '!E13</f>
        <v>-1797483.0821971013</v>
      </c>
      <c r="F58" s="26">
        <f>+(Tabella_26!G7+Tabella_26!G5)-'Tabella_30 '!F13</f>
        <v>-2277445.1406005453</v>
      </c>
      <c r="G58" s="26">
        <f>+(Tabella_26!H7+Tabella_26!H5)-'Tabella_30 '!G13</f>
        <v>-2746407.1990039898</v>
      </c>
      <c r="H58" s="26">
        <f>+(Tabella_26!I7+Tabella_26!I5)-'Tabella_30 '!H13</f>
        <v>-3215369.2574074338</v>
      </c>
      <c r="I58" s="26">
        <f>+(Tabella_26!J7+Tabella_26!J5)-'Tabella_30 '!I13</f>
        <v>-3684331.3158108778</v>
      </c>
    </row>
    <row r="59" spans="2:9" x14ac:dyDescent="0.25">
      <c r="B59" s="24" t="s">
        <v>211</v>
      </c>
      <c r="C59" s="45">
        <f>+C8/C13</f>
        <v>0.11303994973790636</v>
      </c>
      <c r="D59" s="45">
        <f t="shared" ref="D59:I59" si="19">+D8/D13</f>
        <v>6.9477368161024081E-2</v>
      </c>
      <c r="E59" s="45">
        <f t="shared" si="19"/>
        <v>6.9244016109452175E-2</v>
      </c>
      <c r="F59" s="45">
        <f t="shared" si="19"/>
        <v>6.1028428245379053E-2</v>
      </c>
      <c r="G59" s="45">
        <f t="shared" si="19"/>
        <v>5.5804517428822399E-2</v>
      </c>
      <c r="H59" s="45">
        <f t="shared" si="19"/>
        <v>5.2069117969195701E-2</v>
      </c>
      <c r="I59" s="45">
        <f t="shared" si="19"/>
        <v>4.9265358825395039E-2</v>
      </c>
    </row>
    <row r="60" spans="2:9" x14ac:dyDescent="0.25">
      <c r="B60" s="24" t="s">
        <v>212</v>
      </c>
      <c r="C60" s="45">
        <f>+(Tabella_26!D7+Tabella_26!D5)/Tabella_26!D26</f>
        <v>5.2865692124339487</v>
      </c>
      <c r="D60" s="45">
        <f>+(Tabella_26!E7+Tabella_26!E5)/Tabella_26!E26</f>
        <v>19.169362787821299</v>
      </c>
      <c r="E60" s="45">
        <f>+(Tabella_26!F7+Tabella_26!F5)/Tabella_26!F26</f>
        <v>-38.302133016880674</v>
      </c>
      <c r="F60" s="45">
        <f>+(Tabella_26!G7+Tabella_26!G5)/Tabella_26!G26</f>
        <v>-12.881340255121085</v>
      </c>
      <c r="G60" s="45">
        <f>+(Tabella_26!H7+Tabella_26!H5)/Tabella_26!H26</f>
        <v>-11.201264217326546</v>
      </c>
      <c r="H60" s="45">
        <f>+(Tabella_26!I7+Tabella_26!I5)/Tabella_26!I26</f>
        <v>-12.187905495124546</v>
      </c>
      <c r="I60" s="45">
        <f>+(Tabella_26!J7+Tabella_26!J5)/Tabella_26!J26</f>
        <v>-13.174546772922548</v>
      </c>
    </row>
    <row r="61" spans="2:9" x14ac:dyDescent="0.25">
      <c r="B61" s="24" t="s">
        <v>298</v>
      </c>
    </row>
  </sheetData>
  <hyperlinks>
    <hyperlink ref="A1" location="MENU!A1" display="TABELLE" xr:uid="{C49C2D4F-FE60-4478-90A0-3E0A437C2462}"/>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1F8A-0FE0-4754-9AA3-13014E7FF21D}">
  <dimension ref="A1:I18"/>
  <sheetViews>
    <sheetView showGridLines="0" workbookViewId="0"/>
  </sheetViews>
  <sheetFormatPr defaultRowHeight="15" x14ac:dyDescent="0.25"/>
  <cols>
    <col min="2" max="2" width="27.140625" bestFit="1" customWidth="1"/>
    <col min="3" max="9" width="11.42578125" bestFit="1" customWidth="1"/>
  </cols>
  <sheetData>
    <row r="1" spans="1:9" x14ac:dyDescent="0.25">
      <c r="A1" s="170" t="s">
        <v>428</v>
      </c>
    </row>
    <row r="3" spans="1:9" x14ac:dyDescent="0.25">
      <c r="B3" s="1" t="s">
        <v>319</v>
      </c>
    </row>
    <row r="4" spans="1:9" x14ac:dyDescent="0.25">
      <c r="B4" s="1" t="s">
        <v>329</v>
      </c>
      <c r="C4" s="3">
        <f>+Tabella_26!D4</f>
        <v>2020</v>
      </c>
      <c r="D4" s="3">
        <f>+Tabella_26!E4</f>
        <v>2021</v>
      </c>
      <c r="E4" s="3">
        <f>+Tabella_26!F4</f>
        <v>2022</v>
      </c>
      <c r="F4" s="3">
        <f>+Tabella_26!G4</f>
        <v>2023</v>
      </c>
      <c r="G4" s="3">
        <f>+Tabella_26!H4</f>
        <v>2024</v>
      </c>
      <c r="H4" s="3">
        <f>+Tabella_26!I4</f>
        <v>2025</v>
      </c>
      <c r="I4" s="3">
        <f>+Tabella_26!J4</f>
        <v>2026</v>
      </c>
    </row>
    <row r="5" spans="1:9" x14ac:dyDescent="0.25">
      <c r="B5" s="27" t="s">
        <v>321</v>
      </c>
      <c r="C5" s="95" t="e">
        <f>+((Input!$D$22*Input!D$7*Input!M$7)+(Input!$D$23*Input!D$8*Input!M$8)+(Input!$D$24*Input!D$9*Input!M$9)+(Input!$D$25*Input!D$10*Input!M$10)+(Input!$D$26*Input!D$11*Input!M$11)+(Input!$D$27*Input!D$12*Input!M$12)+(Input!$D$28*Input!D$13*Input!M$13)+(Input!$D$29*Input!D$14*Input!M$14)+(Input!$D$30*Input!D$15*Input!M$15)+(Input!$D$31*Input!D$16*Input!M$16))/SUM(Input!M7:M16)</f>
        <v>#DIV/0!</v>
      </c>
      <c r="D5" s="95" t="e">
        <f>+((Input!$D$22*Input!E$7*Input!N$7)+(Input!$D$23*Input!E$8*Input!N$8)+(Input!$D$24*Input!E$9*Input!N$9)+(Input!$D$25*Input!E$10*Input!N$10)+(Input!$D$26*Input!E$11*Input!N$11)+(Input!$D$27*Input!E$12*Input!N$12)+(Input!$D$28*Input!E$13*Input!N$13)+(Input!$D$29*Input!E$14*Input!N$14)+(Input!$D$30*Input!E$15*Input!N$15)+(Input!$D$31*Input!E$16*Input!N$16))/SUM(Input!N7:N16)</f>
        <v>#DIV/0!</v>
      </c>
      <c r="E5" s="95" t="e">
        <f>+((Input!$D$22*Input!F$7*Input!O$7)+(Input!$D$23*Input!F$8*Input!O$8)+(Input!$D$24*Input!F$9*Input!O$9)+(Input!$D$25*Input!F$10*Input!O$10)+(Input!$D$26*Input!F$11*Input!O$11)+(Input!$D$27*Input!F$12*Input!O$12)+(Input!$D$28*Input!F$13*Input!O$13)+(Input!$D$29*Input!F$14*Input!O$14)+(Input!$D$30*Input!F$15*Input!O$15)+(Input!$D$31*Input!F$16*Input!O$16))/SUM(Input!O7:O16)</f>
        <v>#DIV/0!</v>
      </c>
      <c r="F5" s="95" t="e">
        <f>+((Input!$D$22*Input!G$7*Input!P$7)+(Input!$D$23*Input!G$8*Input!P$8)+(Input!$D$24*Input!G$9*Input!P$9)+(Input!$D$25*Input!G$10*Input!P$10)+(Input!$D$26*Input!G$11*Input!P$11)+(Input!$D$27*Input!G$12*Input!P$12)+(Input!$D$28*Input!G$13*Input!P$13)+(Input!$D$29*Input!G$14*Input!P$14)+(Input!$D$30*Input!G$15*Input!P$15)+(Input!$D$31*Input!G$16*Input!P$16))/SUM(Input!P7:P16)</f>
        <v>#DIV/0!</v>
      </c>
      <c r="G5" s="95" t="e">
        <f>+((Input!$D$22*Input!H$7*Input!Q$7)+(Input!$D$23*Input!H$8*Input!Q$8)+(Input!$D$24*Input!H$9*Input!Q$9)+(Input!$D$25*Input!H$10*Input!Q$10)+(Input!$D$26*Input!H$11*Input!Q$11)+(Input!$D$27*Input!H$12*Input!Q$12)+(Input!$D$28*Input!H$13*Input!Q$13)+(Input!$D$29*Input!H$14*Input!Q$14)+(Input!$D$30*Input!H$15*Input!Q$15)+(Input!$D$31*Input!H$16*Input!Q$16))/SUM(Input!Q7:Q16)</f>
        <v>#DIV/0!</v>
      </c>
      <c r="H5" s="95" t="e">
        <f>+((Input!$D$22*Input!I$7*Input!R$7)+(Input!$D$23*Input!I$8*Input!R$8)+(Input!$D$24*Input!I$9*Input!R$9)+(Input!$D$25*Input!I$10*Input!R$10)+(Input!$D$26*Input!I$11*Input!R$11)+(Input!$D$27*Input!I$12*Input!R$12)+(Input!$D$28*Input!I$13*Input!R$13)+(Input!$D$29*Input!I$14*Input!R$14)+(Input!$D$30*Input!I$15*Input!R$15)+(Input!$D$31*Input!I$16*Input!R$16))/SUM(Input!R7:R16)</f>
        <v>#DIV/0!</v>
      </c>
      <c r="I5" s="95" t="e">
        <f>+((Input!$D$22*Input!J$7*Input!S$7)+(Input!$D$23*Input!J$8*Input!S$8)+(Input!$D$24*Input!J$9*Input!S$9)+(Input!$D$25*Input!J$10*Input!S$10)+(Input!$D$26*Input!J$11*Input!S$11)+(Input!$D$27*Input!J$12*Input!S$12)+(Input!$D$28*Input!J$13*Input!S$13)+(Input!$D$29*Input!J$14*Input!S$14)+(Input!$D$30*Input!J$15*Input!S$15)+(Input!$D$31*Input!J$16*Input!S$16))/SUM(Input!S7:S16)</f>
        <v>#DIV/0!</v>
      </c>
    </row>
    <row r="6" spans="1:9" x14ac:dyDescent="0.25">
      <c r="B6" s="27" t="s">
        <v>322</v>
      </c>
      <c r="C6" s="28">
        <f>+Tabella_25!C17+Tabella_25!C40+Tabella_25!C45</f>
        <v>469825.45</v>
      </c>
      <c r="D6" s="28">
        <f>+Tabella_25!D17+Tabella_25!D40+Tabella_25!D45</f>
        <v>585925.65</v>
      </c>
      <c r="E6" s="28">
        <f>+Tabella_25!E17+Tabella_25!E40+Tabella_25!E45</f>
        <v>618926.1</v>
      </c>
      <c r="F6" s="28">
        <f>+Tabella_25!F17+Tabella_25!F40+Tabella_25!F45</f>
        <v>618926.35</v>
      </c>
      <c r="G6" s="28">
        <f>+Tabella_25!G17+Tabella_25!G40+Tabella_25!G45</f>
        <v>612926.35</v>
      </c>
      <c r="H6" s="28">
        <f>+Tabella_25!H17+Tabella_25!H40+Tabella_25!H45</f>
        <v>612926.35</v>
      </c>
      <c r="I6" s="28">
        <f>+Tabella_25!I17+Tabella_25!I40+Tabella_25!I45</f>
        <v>612926.35</v>
      </c>
    </row>
    <row r="8" spans="1:9" x14ac:dyDescent="0.25">
      <c r="B8" s="27" t="s">
        <v>323</v>
      </c>
      <c r="C8" s="28" t="e">
        <f>+((Input!D$7*Input!M$7)+(Input!D$8*Input!M$8)+(Input!D$9*Input!M$9)+(Input!D$10*Input!M$10)+(Input!D$11*Input!M$11)+(Input!D$12*Input!M$12)+(Input!D$13*Input!M$13)+(Input!D$14*Input!M$14)+(Input!D$15*Input!M$15)+(Input!D$16*Input!M$16))/SUM(Input!M7:M16)</f>
        <v>#DIV/0!</v>
      </c>
      <c r="D8" s="28" t="e">
        <f>+((Input!E$7*Input!N$7)+(Input!E$8*Input!N$8)+(Input!E$9*Input!N$9)+(Input!E$10*Input!N$10)+(Input!E$11*Input!N$11)+(Input!E$12*Input!N$12)+(Input!E$13*Input!N$13)+(Input!E$14*Input!N$14)+(Input!E$15*Input!N$15)+(Input!E$16*Input!N$16))/SUM(Input!N7:N16)</f>
        <v>#DIV/0!</v>
      </c>
      <c r="E8" s="28" t="e">
        <f>+((Input!F$7*Input!O$7)+(Input!F$8*Input!O$8)+(Input!F$9*Input!O$9)+(Input!F$10*Input!O$10)+(Input!F$11*Input!O$11)+(Input!F$12*Input!O$12)+(Input!F$13*Input!O$13)+(Input!F$14*Input!O$14)+(Input!F$15*Input!O$15)+(Input!F$16*Input!O$16))/SUM(Input!O7:O16)</f>
        <v>#DIV/0!</v>
      </c>
      <c r="F8" s="28" t="e">
        <f>+((Input!G$7*Input!P$7)+(Input!G$8*Input!P$8)+(Input!G$9*Input!P$9)+(Input!G$10*Input!P$10)+(Input!G$11*Input!P$11)+(Input!G$12*Input!P$12)+(Input!G$13*Input!P$13)+(Input!G$14*Input!P$14)+(Input!G$15*Input!P$15)+(Input!G$16*Input!P$16))/SUM(Input!P7:P16)</f>
        <v>#DIV/0!</v>
      </c>
      <c r="G8" s="28" t="e">
        <f>+((Input!H$7*Input!Q$7)+(Input!H$8*Input!Q$8)+(Input!H$9*Input!Q$9)+(Input!H$10*Input!Q$10)+(Input!H$11*Input!Q$11)+(Input!H$12*Input!Q$12)+(Input!H$13*Input!Q$13)+(Input!H$14*Input!Q$14)+(Input!H$15*Input!Q$15)+(Input!H$16*Input!Q$16))/SUM(Input!Q7:Q16)</f>
        <v>#DIV/0!</v>
      </c>
      <c r="H8" s="28" t="e">
        <f>+((Input!I$7*Input!R$7)+(Input!I$8*Input!R$8)+(Input!I$9*Input!R$9)+(Input!I$10*Input!R$10)+(Input!I$11*Input!R$11)+(Input!I$12*Input!R$12)+(Input!I$13*Input!R$13)+(Input!I$14*Input!R$14)+(Input!I$15*Input!R$15)+(Input!I$16*Input!R$16))/SUM(Input!R7:R16)</f>
        <v>#DIV/0!</v>
      </c>
      <c r="I8" s="28" t="e">
        <f>+((Input!J$7*Input!S$7)+(Input!J$8*Input!S$8)+(Input!J$9*Input!S$9)+(Input!J$10*Input!S$10)+(Input!J$11*Input!S$11)+(Input!J$12*Input!S$12)+(Input!J$13*Input!S$13)+(Input!J$14*Input!S$14)+(Input!J$15*Input!S$15)+(Input!J$16*Input!S$16))/SUM(Input!S7:S16)</f>
        <v>#DIV/0!</v>
      </c>
    </row>
    <row r="10" spans="1:9" x14ac:dyDescent="0.25">
      <c r="B10" s="27" t="s">
        <v>324</v>
      </c>
      <c r="C10" s="180">
        <f>+SUM(Input!M7:M16)</f>
        <v>0</v>
      </c>
      <c r="D10" s="180">
        <f>+SUM(Input!N7:N16)</f>
        <v>0</v>
      </c>
      <c r="E10" s="180">
        <f>+SUM(Input!O7:O16)</f>
        <v>0</v>
      </c>
      <c r="F10" s="180">
        <f>+SUM(Input!P7:P16)</f>
        <v>0</v>
      </c>
      <c r="G10" s="180">
        <f>+SUM(Input!Q7:Q16)</f>
        <v>0</v>
      </c>
      <c r="H10" s="180">
        <f>+SUM(Input!R7:R16)</f>
        <v>0</v>
      </c>
      <c r="I10" s="180">
        <f>+SUM(Input!S7:S16)</f>
        <v>0</v>
      </c>
    </row>
    <row r="12" spans="1:9" x14ac:dyDescent="0.25">
      <c r="B12" s="27" t="s">
        <v>325</v>
      </c>
      <c r="C12" s="28" t="e">
        <f>+C8-C5</f>
        <v>#DIV/0!</v>
      </c>
      <c r="D12" s="28" t="e">
        <f t="shared" ref="D12:I12" si="0">+D8-D5</f>
        <v>#DIV/0!</v>
      </c>
      <c r="E12" s="28" t="e">
        <f t="shared" si="0"/>
        <v>#DIV/0!</v>
      </c>
      <c r="F12" s="28" t="e">
        <f t="shared" si="0"/>
        <v>#DIV/0!</v>
      </c>
      <c r="G12" s="28" t="e">
        <f t="shared" si="0"/>
        <v>#DIV/0!</v>
      </c>
      <c r="H12" s="28" t="e">
        <f t="shared" si="0"/>
        <v>#DIV/0!</v>
      </c>
      <c r="I12" s="28" t="e">
        <f t="shared" si="0"/>
        <v>#DIV/0!</v>
      </c>
    </row>
    <row r="14" spans="1:9" x14ac:dyDescent="0.25">
      <c r="B14" s="24" t="s">
        <v>326</v>
      </c>
      <c r="C14" s="180" t="e">
        <f>+C6/C12</f>
        <v>#DIV/0!</v>
      </c>
      <c r="D14" s="180" t="e">
        <f t="shared" ref="D14:I14" si="1">+D6/D12</f>
        <v>#DIV/0!</v>
      </c>
      <c r="E14" s="180" t="e">
        <f t="shared" si="1"/>
        <v>#DIV/0!</v>
      </c>
      <c r="F14" s="180" t="e">
        <f t="shared" si="1"/>
        <v>#DIV/0!</v>
      </c>
      <c r="G14" s="180" t="e">
        <f t="shared" si="1"/>
        <v>#DIV/0!</v>
      </c>
      <c r="H14" s="180" t="e">
        <f t="shared" si="1"/>
        <v>#DIV/0!</v>
      </c>
      <c r="I14" s="180" t="e">
        <f t="shared" si="1"/>
        <v>#DIV/0!</v>
      </c>
    </row>
    <row r="15" spans="1:9" x14ac:dyDescent="0.25">
      <c r="B15" s="1" t="s">
        <v>298</v>
      </c>
    </row>
    <row r="18" spans="3:3" x14ac:dyDescent="0.25">
      <c r="C18" s="79"/>
    </row>
  </sheetData>
  <hyperlinks>
    <hyperlink ref="A1" location="MENU!A1" display="TABELLE" xr:uid="{F0EE6B40-3FD9-49B3-81B6-640C734D12BB}"/>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43E8-95E3-4DFA-BF4A-8C70A83DFC42}">
  <dimension ref="A1:K71"/>
  <sheetViews>
    <sheetView showGridLines="0" workbookViewId="0"/>
  </sheetViews>
  <sheetFormatPr defaultRowHeight="15" x14ac:dyDescent="0.25"/>
  <cols>
    <col min="1" max="1" width="10.5703125" style="183" customWidth="1"/>
    <col min="2" max="2" width="21.5703125" bestFit="1" customWidth="1"/>
    <col min="3" max="3" width="34" bestFit="1" customWidth="1"/>
    <col min="4" max="4" width="9.5703125" bestFit="1" customWidth="1"/>
    <col min="5" max="6" width="13.140625" bestFit="1" customWidth="1"/>
    <col min="7" max="7" width="12" bestFit="1" customWidth="1"/>
    <col min="8" max="11" width="13.140625" bestFit="1" customWidth="1"/>
    <col min="251" max="251" width="10.5703125" customWidth="1"/>
    <col min="252" max="252" width="21.5703125" bestFit="1" customWidth="1"/>
    <col min="253" max="253" width="34" bestFit="1" customWidth="1"/>
    <col min="254" max="254" width="6.5703125" bestFit="1" customWidth="1"/>
    <col min="255" max="255" width="13.140625" bestFit="1" customWidth="1"/>
    <col min="256" max="257" width="12" bestFit="1" customWidth="1"/>
    <col min="258" max="264" width="13.140625" bestFit="1" customWidth="1"/>
    <col min="507" max="507" width="10.5703125" customWidth="1"/>
    <col min="508" max="508" width="21.5703125" bestFit="1" customWidth="1"/>
    <col min="509" max="509" width="34" bestFit="1" customWidth="1"/>
    <col min="510" max="510" width="6.5703125" bestFit="1" customWidth="1"/>
    <col min="511" max="511" width="13.140625" bestFit="1" customWidth="1"/>
    <col min="512" max="513" width="12" bestFit="1" customWidth="1"/>
    <col min="514" max="520" width="13.140625" bestFit="1" customWidth="1"/>
    <col min="763" max="763" width="10.5703125" customWidth="1"/>
    <col min="764" max="764" width="21.5703125" bestFit="1" customWidth="1"/>
    <col min="765" max="765" width="34" bestFit="1" customWidth="1"/>
    <col min="766" max="766" width="6.5703125" bestFit="1" customWidth="1"/>
    <col min="767" max="767" width="13.140625" bestFit="1" customWidth="1"/>
    <col min="768" max="769" width="12" bestFit="1" customWidth="1"/>
    <col min="770" max="776" width="13.140625" bestFit="1" customWidth="1"/>
    <col min="1019" max="1019" width="10.5703125" customWidth="1"/>
    <col min="1020" max="1020" width="21.5703125" bestFit="1" customWidth="1"/>
    <col min="1021" max="1021" width="34" bestFit="1" customWidth="1"/>
    <col min="1022" max="1022" width="6.5703125" bestFit="1" customWidth="1"/>
    <col min="1023" max="1023" width="13.140625" bestFit="1" customWidth="1"/>
    <col min="1024" max="1025" width="12" bestFit="1" customWidth="1"/>
    <col min="1026" max="1032" width="13.140625" bestFit="1" customWidth="1"/>
    <col min="1275" max="1275" width="10.5703125" customWidth="1"/>
    <col min="1276" max="1276" width="21.5703125" bestFit="1" customWidth="1"/>
    <col min="1277" max="1277" width="34" bestFit="1" customWidth="1"/>
    <col min="1278" max="1278" width="6.5703125" bestFit="1" customWidth="1"/>
    <col min="1279" max="1279" width="13.140625" bestFit="1" customWidth="1"/>
    <col min="1280" max="1281" width="12" bestFit="1" customWidth="1"/>
    <col min="1282" max="1288" width="13.140625" bestFit="1" customWidth="1"/>
    <col min="1531" max="1531" width="10.5703125" customWidth="1"/>
    <col min="1532" max="1532" width="21.5703125" bestFit="1" customWidth="1"/>
    <col min="1533" max="1533" width="34" bestFit="1" customWidth="1"/>
    <col min="1534" max="1534" width="6.5703125" bestFit="1" customWidth="1"/>
    <col min="1535" max="1535" width="13.140625" bestFit="1" customWidth="1"/>
    <col min="1536" max="1537" width="12" bestFit="1" customWidth="1"/>
    <col min="1538" max="1544" width="13.140625" bestFit="1" customWidth="1"/>
    <col min="1787" max="1787" width="10.5703125" customWidth="1"/>
    <col min="1788" max="1788" width="21.5703125" bestFit="1" customWidth="1"/>
    <col min="1789" max="1789" width="34" bestFit="1" customWidth="1"/>
    <col min="1790" max="1790" width="6.5703125" bestFit="1" customWidth="1"/>
    <col min="1791" max="1791" width="13.140625" bestFit="1" customWidth="1"/>
    <col min="1792" max="1793" width="12" bestFit="1" customWidth="1"/>
    <col min="1794" max="1800" width="13.140625" bestFit="1" customWidth="1"/>
    <col min="2043" max="2043" width="10.5703125" customWidth="1"/>
    <col min="2044" max="2044" width="21.5703125" bestFit="1" customWidth="1"/>
    <col min="2045" max="2045" width="34" bestFit="1" customWidth="1"/>
    <col min="2046" max="2046" width="6.5703125" bestFit="1" customWidth="1"/>
    <col min="2047" max="2047" width="13.140625" bestFit="1" customWidth="1"/>
    <col min="2048" max="2049" width="12" bestFit="1" customWidth="1"/>
    <col min="2050" max="2056" width="13.140625" bestFit="1" customWidth="1"/>
    <col min="2299" max="2299" width="10.5703125" customWidth="1"/>
    <col min="2300" max="2300" width="21.5703125" bestFit="1" customWidth="1"/>
    <col min="2301" max="2301" width="34" bestFit="1" customWidth="1"/>
    <col min="2302" max="2302" width="6.5703125" bestFit="1" customWidth="1"/>
    <col min="2303" max="2303" width="13.140625" bestFit="1" customWidth="1"/>
    <col min="2304" max="2305" width="12" bestFit="1" customWidth="1"/>
    <col min="2306" max="2312" width="13.140625" bestFit="1" customWidth="1"/>
    <col min="2555" max="2555" width="10.5703125" customWidth="1"/>
    <col min="2556" max="2556" width="21.5703125" bestFit="1" customWidth="1"/>
    <col min="2557" max="2557" width="34" bestFit="1" customWidth="1"/>
    <col min="2558" max="2558" width="6.5703125" bestFit="1" customWidth="1"/>
    <col min="2559" max="2559" width="13.140625" bestFit="1" customWidth="1"/>
    <col min="2560" max="2561" width="12" bestFit="1" customWidth="1"/>
    <col min="2562" max="2568" width="13.140625" bestFit="1" customWidth="1"/>
    <col min="2811" max="2811" width="10.5703125" customWidth="1"/>
    <col min="2812" max="2812" width="21.5703125" bestFit="1" customWidth="1"/>
    <col min="2813" max="2813" width="34" bestFit="1" customWidth="1"/>
    <col min="2814" max="2814" width="6.5703125" bestFit="1" customWidth="1"/>
    <col min="2815" max="2815" width="13.140625" bestFit="1" customWidth="1"/>
    <col min="2816" max="2817" width="12" bestFit="1" customWidth="1"/>
    <col min="2818" max="2824" width="13.140625" bestFit="1" customWidth="1"/>
    <col min="3067" max="3067" width="10.5703125" customWidth="1"/>
    <col min="3068" max="3068" width="21.5703125" bestFit="1" customWidth="1"/>
    <col min="3069" max="3069" width="34" bestFit="1" customWidth="1"/>
    <col min="3070" max="3070" width="6.5703125" bestFit="1" customWidth="1"/>
    <col min="3071" max="3071" width="13.140625" bestFit="1" customWidth="1"/>
    <col min="3072" max="3073" width="12" bestFit="1" customWidth="1"/>
    <col min="3074" max="3080" width="13.140625" bestFit="1" customWidth="1"/>
    <col min="3323" max="3323" width="10.5703125" customWidth="1"/>
    <col min="3324" max="3324" width="21.5703125" bestFit="1" customWidth="1"/>
    <col min="3325" max="3325" width="34" bestFit="1" customWidth="1"/>
    <col min="3326" max="3326" width="6.5703125" bestFit="1" customWidth="1"/>
    <col min="3327" max="3327" width="13.140625" bestFit="1" customWidth="1"/>
    <col min="3328" max="3329" width="12" bestFit="1" customWidth="1"/>
    <col min="3330" max="3336" width="13.140625" bestFit="1" customWidth="1"/>
    <col min="3579" max="3579" width="10.5703125" customWidth="1"/>
    <col min="3580" max="3580" width="21.5703125" bestFit="1" customWidth="1"/>
    <col min="3581" max="3581" width="34" bestFit="1" customWidth="1"/>
    <col min="3582" max="3582" width="6.5703125" bestFit="1" customWidth="1"/>
    <col min="3583" max="3583" width="13.140625" bestFit="1" customWidth="1"/>
    <col min="3584" max="3585" width="12" bestFit="1" customWidth="1"/>
    <col min="3586" max="3592" width="13.140625" bestFit="1" customWidth="1"/>
    <col min="3835" max="3835" width="10.5703125" customWidth="1"/>
    <col min="3836" max="3836" width="21.5703125" bestFit="1" customWidth="1"/>
    <col min="3837" max="3837" width="34" bestFit="1" customWidth="1"/>
    <col min="3838" max="3838" width="6.5703125" bestFit="1" customWidth="1"/>
    <col min="3839" max="3839" width="13.140625" bestFit="1" customWidth="1"/>
    <col min="3840" max="3841" width="12" bestFit="1" customWidth="1"/>
    <col min="3842" max="3848" width="13.140625" bestFit="1" customWidth="1"/>
    <col min="4091" max="4091" width="10.5703125" customWidth="1"/>
    <col min="4092" max="4092" width="21.5703125" bestFit="1" customWidth="1"/>
    <col min="4093" max="4093" width="34" bestFit="1" customWidth="1"/>
    <col min="4094" max="4094" width="6.5703125" bestFit="1" customWidth="1"/>
    <col min="4095" max="4095" width="13.140625" bestFit="1" customWidth="1"/>
    <col min="4096" max="4097" width="12" bestFit="1" customWidth="1"/>
    <col min="4098" max="4104" width="13.140625" bestFit="1" customWidth="1"/>
    <col min="4347" max="4347" width="10.5703125" customWidth="1"/>
    <col min="4348" max="4348" width="21.5703125" bestFit="1" customWidth="1"/>
    <col min="4349" max="4349" width="34" bestFit="1" customWidth="1"/>
    <col min="4350" max="4350" width="6.5703125" bestFit="1" customWidth="1"/>
    <col min="4351" max="4351" width="13.140625" bestFit="1" customWidth="1"/>
    <col min="4352" max="4353" width="12" bestFit="1" customWidth="1"/>
    <col min="4354" max="4360" width="13.140625" bestFit="1" customWidth="1"/>
    <col min="4603" max="4603" width="10.5703125" customWidth="1"/>
    <col min="4604" max="4604" width="21.5703125" bestFit="1" customWidth="1"/>
    <col min="4605" max="4605" width="34" bestFit="1" customWidth="1"/>
    <col min="4606" max="4606" width="6.5703125" bestFit="1" customWidth="1"/>
    <col min="4607" max="4607" width="13.140625" bestFit="1" customWidth="1"/>
    <col min="4608" max="4609" width="12" bestFit="1" customWidth="1"/>
    <col min="4610" max="4616" width="13.140625" bestFit="1" customWidth="1"/>
    <col min="4859" max="4859" width="10.5703125" customWidth="1"/>
    <col min="4860" max="4860" width="21.5703125" bestFit="1" customWidth="1"/>
    <col min="4861" max="4861" width="34" bestFit="1" customWidth="1"/>
    <col min="4862" max="4862" width="6.5703125" bestFit="1" customWidth="1"/>
    <col min="4863" max="4863" width="13.140625" bestFit="1" customWidth="1"/>
    <col min="4864" max="4865" width="12" bestFit="1" customWidth="1"/>
    <col min="4866" max="4872" width="13.140625" bestFit="1" customWidth="1"/>
    <col min="5115" max="5115" width="10.5703125" customWidth="1"/>
    <col min="5116" max="5116" width="21.5703125" bestFit="1" customWidth="1"/>
    <col min="5117" max="5117" width="34" bestFit="1" customWidth="1"/>
    <col min="5118" max="5118" width="6.5703125" bestFit="1" customWidth="1"/>
    <col min="5119" max="5119" width="13.140625" bestFit="1" customWidth="1"/>
    <col min="5120" max="5121" width="12" bestFit="1" customWidth="1"/>
    <col min="5122" max="5128" width="13.140625" bestFit="1" customWidth="1"/>
    <col min="5371" max="5371" width="10.5703125" customWidth="1"/>
    <col min="5372" max="5372" width="21.5703125" bestFit="1" customWidth="1"/>
    <col min="5373" max="5373" width="34" bestFit="1" customWidth="1"/>
    <col min="5374" max="5374" width="6.5703125" bestFit="1" customWidth="1"/>
    <col min="5375" max="5375" width="13.140625" bestFit="1" customWidth="1"/>
    <col min="5376" max="5377" width="12" bestFit="1" customWidth="1"/>
    <col min="5378" max="5384" width="13.140625" bestFit="1" customWidth="1"/>
    <col min="5627" max="5627" width="10.5703125" customWidth="1"/>
    <col min="5628" max="5628" width="21.5703125" bestFit="1" customWidth="1"/>
    <col min="5629" max="5629" width="34" bestFit="1" customWidth="1"/>
    <col min="5630" max="5630" width="6.5703125" bestFit="1" customWidth="1"/>
    <col min="5631" max="5631" width="13.140625" bestFit="1" customWidth="1"/>
    <col min="5632" max="5633" width="12" bestFit="1" customWidth="1"/>
    <col min="5634" max="5640" width="13.140625" bestFit="1" customWidth="1"/>
    <col min="5883" max="5883" width="10.5703125" customWidth="1"/>
    <col min="5884" max="5884" width="21.5703125" bestFit="1" customWidth="1"/>
    <col min="5885" max="5885" width="34" bestFit="1" customWidth="1"/>
    <col min="5886" max="5886" width="6.5703125" bestFit="1" customWidth="1"/>
    <col min="5887" max="5887" width="13.140625" bestFit="1" customWidth="1"/>
    <col min="5888" max="5889" width="12" bestFit="1" customWidth="1"/>
    <col min="5890" max="5896" width="13.140625" bestFit="1" customWidth="1"/>
    <col min="6139" max="6139" width="10.5703125" customWidth="1"/>
    <col min="6140" max="6140" width="21.5703125" bestFit="1" customWidth="1"/>
    <col min="6141" max="6141" width="34" bestFit="1" customWidth="1"/>
    <col min="6142" max="6142" width="6.5703125" bestFit="1" customWidth="1"/>
    <col min="6143" max="6143" width="13.140625" bestFit="1" customWidth="1"/>
    <col min="6144" max="6145" width="12" bestFit="1" customWidth="1"/>
    <col min="6146" max="6152" width="13.140625" bestFit="1" customWidth="1"/>
    <col min="6395" max="6395" width="10.5703125" customWidth="1"/>
    <col min="6396" max="6396" width="21.5703125" bestFit="1" customWidth="1"/>
    <col min="6397" max="6397" width="34" bestFit="1" customWidth="1"/>
    <col min="6398" max="6398" width="6.5703125" bestFit="1" customWidth="1"/>
    <col min="6399" max="6399" width="13.140625" bestFit="1" customWidth="1"/>
    <col min="6400" max="6401" width="12" bestFit="1" customWidth="1"/>
    <col min="6402" max="6408" width="13.140625" bestFit="1" customWidth="1"/>
    <col min="6651" max="6651" width="10.5703125" customWidth="1"/>
    <col min="6652" max="6652" width="21.5703125" bestFit="1" customWidth="1"/>
    <col min="6653" max="6653" width="34" bestFit="1" customWidth="1"/>
    <col min="6654" max="6654" width="6.5703125" bestFit="1" customWidth="1"/>
    <col min="6655" max="6655" width="13.140625" bestFit="1" customWidth="1"/>
    <col min="6656" max="6657" width="12" bestFit="1" customWidth="1"/>
    <col min="6658" max="6664" width="13.140625" bestFit="1" customWidth="1"/>
    <col min="6907" max="6907" width="10.5703125" customWidth="1"/>
    <col min="6908" max="6908" width="21.5703125" bestFit="1" customWidth="1"/>
    <col min="6909" max="6909" width="34" bestFit="1" customWidth="1"/>
    <col min="6910" max="6910" width="6.5703125" bestFit="1" customWidth="1"/>
    <col min="6911" max="6911" width="13.140625" bestFit="1" customWidth="1"/>
    <col min="6912" max="6913" width="12" bestFit="1" customWidth="1"/>
    <col min="6914" max="6920" width="13.140625" bestFit="1" customWidth="1"/>
    <col min="7163" max="7163" width="10.5703125" customWidth="1"/>
    <col min="7164" max="7164" width="21.5703125" bestFit="1" customWidth="1"/>
    <col min="7165" max="7165" width="34" bestFit="1" customWidth="1"/>
    <col min="7166" max="7166" width="6.5703125" bestFit="1" customWidth="1"/>
    <col min="7167" max="7167" width="13.140625" bestFit="1" customWidth="1"/>
    <col min="7168" max="7169" width="12" bestFit="1" customWidth="1"/>
    <col min="7170" max="7176" width="13.140625" bestFit="1" customWidth="1"/>
    <col min="7419" max="7419" width="10.5703125" customWidth="1"/>
    <col min="7420" max="7420" width="21.5703125" bestFit="1" customWidth="1"/>
    <col min="7421" max="7421" width="34" bestFit="1" customWidth="1"/>
    <col min="7422" max="7422" width="6.5703125" bestFit="1" customWidth="1"/>
    <col min="7423" max="7423" width="13.140625" bestFit="1" customWidth="1"/>
    <col min="7424" max="7425" width="12" bestFit="1" customWidth="1"/>
    <col min="7426" max="7432" width="13.140625" bestFit="1" customWidth="1"/>
    <col min="7675" max="7675" width="10.5703125" customWidth="1"/>
    <col min="7676" max="7676" width="21.5703125" bestFit="1" customWidth="1"/>
    <col min="7677" max="7677" width="34" bestFit="1" customWidth="1"/>
    <col min="7678" max="7678" width="6.5703125" bestFit="1" customWidth="1"/>
    <col min="7679" max="7679" width="13.140625" bestFit="1" customWidth="1"/>
    <col min="7680" max="7681" width="12" bestFit="1" customWidth="1"/>
    <col min="7682" max="7688" width="13.140625" bestFit="1" customWidth="1"/>
    <col min="7931" max="7931" width="10.5703125" customWidth="1"/>
    <col min="7932" max="7932" width="21.5703125" bestFit="1" customWidth="1"/>
    <col min="7933" max="7933" width="34" bestFit="1" customWidth="1"/>
    <col min="7934" max="7934" width="6.5703125" bestFit="1" customWidth="1"/>
    <col min="7935" max="7935" width="13.140625" bestFit="1" customWidth="1"/>
    <col min="7936" max="7937" width="12" bestFit="1" customWidth="1"/>
    <col min="7938" max="7944" width="13.140625" bestFit="1" customWidth="1"/>
    <col min="8187" max="8187" width="10.5703125" customWidth="1"/>
    <col min="8188" max="8188" width="21.5703125" bestFit="1" customWidth="1"/>
    <col min="8189" max="8189" width="34" bestFit="1" customWidth="1"/>
    <col min="8190" max="8190" width="6.5703125" bestFit="1" customWidth="1"/>
    <col min="8191" max="8191" width="13.140625" bestFit="1" customWidth="1"/>
    <col min="8192" max="8193" width="12" bestFit="1" customWidth="1"/>
    <col min="8194" max="8200" width="13.140625" bestFit="1" customWidth="1"/>
    <col min="8443" max="8443" width="10.5703125" customWidth="1"/>
    <col min="8444" max="8444" width="21.5703125" bestFit="1" customWidth="1"/>
    <col min="8445" max="8445" width="34" bestFit="1" customWidth="1"/>
    <col min="8446" max="8446" width="6.5703125" bestFit="1" customWidth="1"/>
    <col min="8447" max="8447" width="13.140625" bestFit="1" customWidth="1"/>
    <col min="8448" max="8449" width="12" bestFit="1" customWidth="1"/>
    <col min="8450" max="8456" width="13.140625" bestFit="1" customWidth="1"/>
    <col min="8699" max="8699" width="10.5703125" customWidth="1"/>
    <col min="8700" max="8700" width="21.5703125" bestFit="1" customWidth="1"/>
    <col min="8701" max="8701" width="34" bestFit="1" customWidth="1"/>
    <col min="8702" max="8702" width="6.5703125" bestFit="1" customWidth="1"/>
    <col min="8703" max="8703" width="13.140625" bestFit="1" customWidth="1"/>
    <col min="8704" max="8705" width="12" bestFit="1" customWidth="1"/>
    <col min="8706" max="8712" width="13.140625" bestFit="1" customWidth="1"/>
    <col min="8955" max="8955" width="10.5703125" customWidth="1"/>
    <col min="8956" max="8956" width="21.5703125" bestFit="1" customWidth="1"/>
    <col min="8957" max="8957" width="34" bestFit="1" customWidth="1"/>
    <col min="8958" max="8958" width="6.5703125" bestFit="1" customWidth="1"/>
    <col min="8959" max="8959" width="13.140625" bestFit="1" customWidth="1"/>
    <col min="8960" max="8961" width="12" bestFit="1" customWidth="1"/>
    <col min="8962" max="8968" width="13.140625" bestFit="1" customWidth="1"/>
    <col min="9211" max="9211" width="10.5703125" customWidth="1"/>
    <col min="9212" max="9212" width="21.5703125" bestFit="1" customWidth="1"/>
    <col min="9213" max="9213" width="34" bestFit="1" customWidth="1"/>
    <col min="9214" max="9214" width="6.5703125" bestFit="1" customWidth="1"/>
    <col min="9215" max="9215" width="13.140625" bestFit="1" customWidth="1"/>
    <col min="9216" max="9217" width="12" bestFit="1" customWidth="1"/>
    <col min="9218" max="9224" width="13.140625" bestFit="1" customWidth="1"/>
    <col min="9467" max="9467" width="10.5703125" customWidth="1"/>
    <col min="9468" max="9468" width="21.5703125" bestFit="1" customWidth="1"/>
    <col min="9469" max="9469" width="34" bestFit="1" customWidth="1"/>
    <col min="9470" max="9470" width="6.5703125" bestFit="1" customWidth="1"/>
    <col min="9471" max="9471" width="13.140625" bestFit="1" customWidth="1"/>
    <col min="9472" max="9473" width="12" bestFit="1" customWidth="1"/>
    <col min="9474" max="9480" width="13.140625" bestFit="1" customWidth="1"/>
    <col min="9723" max="9723" width="10.5703125" customWidth="1"/>
    <col min="9724" max="9724" width="21.5703125" bestFit="1" customWidth="1"/>
    <col min="9725" max="9725" width="34" bestFit="1" customWidth="1"/>
    <col min="9726" max="9726" width="6.5703125" bestFit="1" customWidth="1"/>
    <col min="9727" max="9727" width="13.140625" bestFit="1" customWidth="1"/>
    <col min="9728" max="9729" width="12" bestFit="1" customWidth="1"/>
    <col min="9730" max="9736" width="13.140625" bestFit="1" customWidth="1"/>
    <col min="9979" max="9979" width="10.5703125" customWidth="1"/>
    <col min="9980" max="9980" width="21.5703125" bestFit="1" customWidth="1"/>
    <col min="9981" max="9981" width="34" bestFit="1" customWidth="1"/>
    <col min="9982" max="9982" width="6.5703125" bestFit="1" customWidth="1"/>
    <col min="9983" max="9983" width="13.140625" bestFit="1" customWidth="1"/>
    <col min="9984" max="9985" width="12" bestFit="1" customWidth="1"/>
    <col min="9986" max="9992" width="13.140625" bestFit="1" customWidth="1"/>
    <col min="10235" max="10235" width="10.5703125" customWidth="1"/>
    <col min="10236" max="10236" width="21.5703125" bestFit="1" customWidth="1"/>
    <col min="10237" max="10237" width="34" bestFit="1" customWidth="1"/>
    <col min="10238" max="10238" width="6.5703125" bestFit="1" customWidth="1"/>
    <col min="10239" max="10239" width="13.140625" bestFit="1" customWidth="1"/>
    <col min="10240" max="10241" width="12" bestFit="1" customWidth="1"/>
    <col min="10242" max="10248" width="13.140625" bestFit="1" customWidth="1"/>
    <col min="10491" max="10491" width="10.5703125" customWidth="1"/>
    <col min="10492" max="10492" width="21.5703125" bestFit="1" customWidth="1"/>
    <col min="10493" max="10493" width="34" bestFit="1" customWidth="1"/>
    <col min="10494" max="10494" width="6.5703125" bestFit="1" customWidth="1"/>
    <col min="10495" max="10495" width="13.140625" bestFit="1" customWidth="1"/>
    <col min="10496" max="10497" width="12" bestFit="1" customWidth="1"/>
    <col min="10498" max="10504" width="13.140625" bestFit="1" customWidth="1"/>
    <col min="10747" max="10747" width="10.5703125" customWidth="1"/>
    <col min="10748" max="10748" width="21.5703125" bestFit="1" customWidth="1"/>
    <col min="10749" max="10749" width="34" bestFit="1" customWidth="1"/>
    <col min="10750" max="10750" width="6.5703125" bestFit="1" customWidth="1"/>
    <col min="10751" max="10751" width="13.140625" bestFit="1" customWidth="1"/>
    <col min="10752" max="10753" width="12" bestFit="1" customWidth="1"/>
    <col min="10754" max="10760" width="13.140625" bestFit="1" customWidth="1"/>
    <col min="11003" max="11003" width="10.5703125" customWidth="1"/>
    <col min="11004" max="11004" width="21.5703125" bestFit="1" customWidth="1"/>
    <col min="11005" max="11005" width="34" bestFit="1" customWidth="1"/>
    <col min="11006" max="11006" width="6.5703125" bestFit="1" customWidth="1"/>
    <col min="11007" max="11007" width="13.140625" bestFit="1" customWidth="1"/>
    <col min="11008" max="11009" width="12" bestFit="1" customWidth="1"/>
    <col min="11010" max="11016" width="13.140625" bestFit="1" customWidth="1"/>
    <col min="11259" max="11259" width="10.5703125" customWidth="1"/>
    <col min="11260" max="11260" width="21.5703125" bestFit="1" customWidth="1"/>
    <col min="11261" max="11261" width="34" bestFit="1" customWidth="1"/>
    <col min="11262" max="11262" width="6.5703125" bestFit="1" customWidth="1"/>
    <col min="11263" max="11263" width="13.140625" bestFit="1" customWidth="1"/>
    <col min="11264" max="11265" width="12" bestFit="1" customWidth="1"/>
    <col min="11266" max="11272" width="13.140625" bestFit="1" customWidth="1"/>
    <col min="11515" max="11515" width="10.5703125" customWidth="1"/>
    <col min="11516" max="11516" width="21.5703125" bestFit="1" customWidth="1"/>
    <col min="11517" max="11517" width="34" bestFit="1" customWidth="1"/>
    <col min="11518" max="11518" width="6.5703125" bestFit="1" customWidth="1"/>
    <col min="11519" max="11519" width="13.140625" bestFit="1" customWidth="1"/>
    <col min="11520" max="11521" width="12" bestFit="1" customWidth="1"/>
    <col min="11522" max="11528" width="13.140625" bestFit="1" customWidth="1"/>
    <col min="11771" max="11771" width="10.5703125" customWidth="1"/>
    <col min="11772" max="11772" width="21.5703125" bestFit="1" customWidth="1"/>
    <col min="11773" max="11773" width="34" bestFit="1" customWidth="1"/>
    <col min="11774" max="11774" width="6.5703125" bestFit="1" customWidth="1"/>
    <col min="11775" max="11775" width="13.140625" bestFit="1" customWidth="1"/>
    <col min="11776" max="11777" width="12" bestFit="1" customWidth="1"/>
    <col min="11778" max="11784" width="13.140625" bestFit="1" customWidth="1"/>
    <col min="12027" max="12027" width="10.5703125" customWidth="1"/>
    <col min="12028" max="12028" width="21.5703125" bestFit="1" customWidth="1"/>
    <col min="12029" max="12029" width="34" bestFit="1" customWidth="1"/>
    <col min="12030" max="12030" width="6.5703125" bestFit="1" customWidth="1"/>
    <col min="12031" max="12031" width="13.140625" bestFit="1" customWidth="1"/>
    <col min="12032" max="12033" width="12" bestFit="1" customWidth="1"/>
    <col min="12034" max="12040" width="13.140625" bestFit="1" customWidth="1"/>
    <col min="12283" max="12283" width="10.5703125" customWidth="1"/>
    <col min="12284" max="12284" width="21.5703125" bestFit="1" customWidth="1"/>
    <col min="12285" max="12285" width="34" bestFit="1" customWidth="1"/>
    <col min="12286" max="12286" width="6.5703125" bestFit="1" customWidth="1"/>
    <col min="12287" max="12287" width="13.140625" bestFit="1" customWidth="1"/>
    <col min="12288" max="12289" width="12" bestFit="1" customWidth="1"/>
    <col min="12290" max="12296" width="13.140625" bestFit="1" customWidth="1"/>
    <col min="12539" max="12539" width="10.5703125" customWidth="1"/>
    <col min="12540" max="12540" width="21.5703125" bestFit="1" customWidth="1"/>
    <col min="12541" max="12541" width="34" bestFit="1" customWidth="1"/>
    <col min="12542" max="12542" width="6.5703125" bestFit="1" customWidth="1"/>
    <col min="12543" max="12543" width="13.140625" bestFit="1" customWidth="1"/>
    <col min="12544" max="12545" width="12" bestFit="1" customWidth="1"/>
    <col min="12546" max="12552" width="13.140625" bestFit="1" customWidth="1"/>
    <col min="12795" max="12795" width="10.5703125" customWidth="1"/>
    <col min="12796" max="12796" width="21.5703125" bestFit="1" customWidth="1"/>
    <col min="12797" max="12797" width="34" bestFit="1" customWidth="1"/>
    <col min="12798" max="12798" width="6.5703125" bestFit="1" customWidth="1"/>
    <col min="12799" max="12799" width="13.140625" bestFit="1" customWidth="1"/>
    <col min="12800" max="12801" width="12" bestFit="1" customWidth="1"/>
    <col min="12802" max="12808" width="13.140625" bestFit="1" customWidth="1"/>
    <col min="13051" max="13051" width="10.5703125" customWidth="1"/>
    <col min="13052" max="13052" width="21.5703125" bestFit="1" customWidth="1"/>
    <col min="13053" max="13053" width="34" bestFit="1" customWidth="1"/>
    <col min="13054" max="13054" width="6.5703125" bestFit="1" customWidth="1"/>
    <col min="13055" max="13055" width="13.140625" bestFit="1" customWidth="1"/>
    <col min="13056" max="13057" width="12" bestFit="1" customWidth="1"/>
    <col min="13058" max="13064" width="13.140625" bestFit="1" customWidth="1"/>
    <col min="13307" max="13307" width="10.5703125" customWidth="1"/>
    <col min="13308" max="13308" width="21.5703125" bestFit="1" customWidth="1"/>
    <col min="13309" max="13309" width="34" bestFit="1" customWidth="1"/>
    <col min="13310" max="13310" width="6.5703125" bestFit="1" customWidth="1"/>
    <col min="13311" max="13311" width="13.140625" bestFit="1" customWidth="1"/>
    <col min="13312" max="13313" width="12" bestFit="1" customWidth="1"/>
    <col min="13314" max="13320" width="13.140625" bestFit="1" customWidth="1"/>
    <col min="13563" max="13563" width="10.5703125" customWidth="1"/>
    <col min="13564" max="13564" width="21.5703125" bestFit="1" customWidth="1"/>
    <col min="13565" max="13565" width="34" bestFit="1" customWidth="1"/>
    <col min="13566" max="13566" width="6.5703125" bestFit="1" customWidth="1"/>
    <col min="13567" max="13567" width="13.140625" bestFit="1" customWidth="1"/>
    <col min="13568" max="13569" width="12" bestFit="1" customWidth="1"/>
    <col min="13570" max="13576" width="13.140625" bestFit="1" customWidth="1"/>
    <col min="13819" max="13819" width="10.5703125" customWidth="1"/>
    <col min="13820" max="13820" width="21.5703125" bestFit="1" customWidth="1"/>
    <col min="13821" max="13821" width="34" bestFit="1" customWidth="1"/>
    <col min="13822" max="13822" width="6.5703125" bestFit="1" customWidth="1"/>
    <col min="13823" max="13823" width="13.140625" bestFit="1" customWidth="1"/>
    <col min="13824" max="13825" width="12" bestFit="1" customWidth="1"/>
    <col min="13826" max="13832" width="13.140625" bestFit="1" customWidth="1"/>
    <col min="14075" max="14075" width="10.5703125" customWidth="1"/>
    <col min="14076" max="14076" width="21.5703125" bestFit="1" customWidth="1"/>
    <col min="14077" max="14077" width="34" bestFit="1" customWidth="1"/>
    <col min="14078" max="14078" width="6.5703125" bestFit="1" customWidth="1"/>
    <col min="14079" max="14079" width="13.140625" bestFit="1" customWidth="1"/>
    <col min="14080" max="14081" width="12" bestFit="1" customWidth="1"/>
    <col min="14082" max="14088" width="13.140625" bestFit="1" customWidth="1"/>
    <col min="14331" max="14331" width="10.5703125" customWidth="1"/>
    <col min="14332" max="14332" width="21.5703125" bestFit="1" customWidth="1"/>
    <col min="14333" max="14333" width="34" bestFit="1" customWidth="1"/>
    <col min="14334" max="14334" width="6.5703125" bestFit="1" customWidth="1"/>
    <col min="14335" max="14335" width="13.140625" bestFit="1" customWidth="1"/>
    <col min="14336" max="14337" width="12" bestFit="1" customWidth="1"/>
    <col min="14338" max="14344" width="13.140625" bestFit="1" customWidth="1"/>
    <col min="14587" max="14587" width="10.5703125" customWidth="1"/>
    <col min="14588" max="14588" width="21.5703125" bestFit="1" customWidth="1"/>
    <col min="14589" max="14589" width="34" bestFit="1" customWidth="1"/>
    <col min="14590" max="14590" width="6.5703125" bestFit="1" customWidth="1"/>
    <col min="14591" max="14591" width="13.140625" bestFit="1" customWidth="1"/>
    <col min="14592" max="14593" width="12" bestFit="1" customWidth="1"/>
    <col min="14594" max="14600" width="13.140625" bestFit="1" customWidth="1"/>
    <col min="14843" max="14843" width="10.5703125" customWidth="1"/>
    <col min="14844" max="14844" width="21.5703125" bestFit="1" customWidth="1"/>
    <col min="14845" max="14845" width="34" bestFit="1" customWidth="1"/>
    <col min="14846" max="14846" width="6.5703125" bestFit="1" customWidth="1"/>
    <col min="14847" max="14847" width="13.140625" bestFit="1" customWidth="1"/>
    <col min="14848" max="14849" width="12" bestFit="1" customWidth="1"/>
    <col min="14850" max="14856" width="13.140625" bestFit="1" customWidth="1"/>
    <col min="15099" max="15099" width="10.5703125" customWidth="1"/>
    <col min="15100" max="15100" width="21.5703125" bestFit="1" customWidth="1"/>
    <col min="15101" max="15101" width="34" bestFit="1" customWidth="1"/>
    <col min="15102" max="15102" width="6.5703125" bestFit="1" customWidth="1"/>
    <col min="15103" max="15103" width="13.140625" bestFit="1" customWidth="1"/>
    <col min="15104" max="15105" width="12" bestFit="1" customWidth="1"/>
    <col min="15106" max="15112" width="13.140625" bestFit="1" customWidth="1"/>
    <col min="15355" max="15355" width="10.5703125" customWidth="1"/>
    <col min="15356" max="15356" width="21.5703125" bestFit="1" customWidth="1"/>
    <col min="15357" max="15357" width="34" bestFit="1" customWidth="1"/>
    <col min="15358" max="15358" width="6.5703125" bestFit="1" customWidth="1"/>
    <col min="15359" max="15359" width="13.140625" bestFit="1" customWidth="1"/>
    <col min="15360" max="15361" width="12" bestFit="1" customWidth="1"/>
    <col min="15362" max="15368" width="13.140625" bestFit="1" customWidth="1"/>
    <col min="15611" max="15611" width="10.5703125" customWidth="1"/>
    <col min="15612" max="15612" width="21.5703125" bestFit="1" customWidth="1"/>
    <col min="15613" max="15613" width="34" bestFit="1" customWidth="1"/>
    <col min="15614" max="15614" width="6.5703125" bestFit="1" customWidth="1"/>
    <col min="15615" max="15615" width="13.140625" bestFit="1" customWidth="1"/>
    <col min="15616" max="15617" width="12" bestFit="1" customWidth="1"/>
    <col min="15618" max="15624" width="13.140625" bestFit="1" customWidth="1"/>
    <col min="15867" max="15867" width="10.5703125" customWidth="1"/>
    <col min="15868" max="15868" width="21.5703125" bestFit="1" customWidth="1"/>
    <col min="15869" max="15869" width="34" bestFit="1" customWidth="1"/>
    <col min="15870" max="15870" width="6.5703125" bestFit="1" customWidth="1"/>
    <col min="15871" max="15871" width="13.140625" bestFit="1" customWidth="1"/>
    <col min="15872" max="15873" width="12" bestFit="1" customWidth="1"/>
    <col min="15874" max="15880" width="13.140625" bestFit="1" customWidth="1"/>
    <col min="16123" max="16123" width="10.5703125" customWidth="1"/>
    <col min="16124" max="16124" width="21.5703125" bestFit="1" customWidth="1"/>
    <col min="16125" max="16125" width="34" bestFit="1" customWidth="1"/>
    <col min="16126" max="16126" width="6.5703125" bestFit="1" customWidth="1"/>
    <col min="16127" max="16127" width="13.140625" bestFit="1" customWidth="1"/>
    <col min="16128" max="16129" width="12" bestFit="1" customWidth="1"/>
    <col min="16130" max="16136" width="13.140625" bestFit="1" customWidth="1"/>
  </cols>
  <sheetData>
    <row r="1" spans="1:11" x14ac:dyDescent="0.25">
      <c r="A1" s="170" t="s">
        <v>428</v>
      </c>
    </row>
    <row r="4" spans="1:11" x14ac:dyDescent="0.25">
      <c r="B4" s="55" t="s">
        <v>363</v>
      </c>
      <c r="C4" s="184">
        <v>30000</v>
      </c>
    </row>
    <row r="5" spans="1:11" x14ac:dyDescent="0.25">
      <c r="B5" s="55" t="s">
        <v>364</v>
      </c>
      <c r="C5" s="185">
        <v>0.1</v>
      </c>
    </row>
    <row r="6" spans="1:11" x14ac:dyDescent="0.25">
      <c r="B6" s="55"/>
    </row>
    <row r="7" spans="1:11" ht="12.75" hidden="1" customHeight="1" x14ac:dyDescent="0.25">
      <c r="E7" s="186">
        <v>0.5</v>
      </c>
      <c r="F7" s="186">
        <f>+E7+1</f>
        <v>1.5</v>
      </c>
      <c r="G7" s="186">
        <f t="shared" ref="G7:K7" si="0">+F7+1</f>
        <v>2.5</v>
      </c>
      <c r="H7" s="186">
        <f t="shared" si="0"/>
        <v>3.5</v>
      </c>
      <c r="I7" s="186">
        <f t="shared" si="0"/>
        <v>4.5</v>
      </c>
      <c r="J7" s="186">
        <f t="shared" si="0"/>
        <v>5.5</v>
      </c>
      <c r="K7" s="186">
        <f t="shared" si="0"/>
        <v>6.5</v>
      </c>
    </row>
    <row r="8" spans="1:11" ht="15.75" thickBot="1" x14ac:dyDescent="0.3">
      <c r="E8" s="3">
        <f>+Tabella_27!C4</f>
        <v>2020</v>
      </c>
      <c r="F8" s="3">
        <f>+Tabella_27!D4</f>
        <v>2021</v>
      </c>
      <c r="G8" s="3">
        <f>+Tabella_27!E4</f>
        <v>2022</v>
      </c>
      <c r="H8" s="3">
        <f>+Tabella_27!F4</f>
        <v>2023</v>
      </c>
      <c r="I8" s="3">
        <f>+Tabella_27!G4</f>
        <v>2024</v>
      </c>
      <c r="J8" s="3">
        <f>+Tabella_27!H4</f>
        <v>2025</v>
      </c>
      <c r="K8" s="3">
        <f>+Tabella_27!I4</f>
        <v>2026</v>
      </c>
    </row>
    <row r="9" spans="1:11" ht="16.5" thickTop="1" thickBot="1" x14ac:dyDescent="0.3">
      <c r="C9" t="s">
        <v>365</v>
      </c>
      <c r="E9" s="188">
        <f>+Tabella_27!C25</f>
        <v>-885564.91847727273</v>
      </c>
      <c r="F9" s="188">
        <f>+Tabella_27!D25</f>
        <v>-645843.9</v>
      </c>
      <c r="G9" s="188">
        <f>+Tabella_27!E25</f>
        <v>-667839.71438333346</v>
      </c>
      <c r="H9" s="188">
        <f>+Tabella_27!F25</f>
        <v>-484837.13611666672</v>
      </c>
      <c r="I9" s="188">
        <f>+Tabella_27!G25</f>
        <v>-481836.95820000005</v>
      </c>
      <c r="J9" s="188">
        <f>+Tabella_27!H25</f>
        <v>-478836.95820000005</v>
      </c>
      <c r="K9" s="188">
        <f>+Tabella_27!I25</f>
        <v>-478836.95820000005</v>
      </c>
    </row>
    <row r="10" spans="1:11" ht="16.5" thickTop="1" thickBot="1" x14ac:dyDescent="0.3">
      <c r="C10" t="s">
        <v>366</v>
      </c>
      <c r="E10" s="188">
        <f>+E9*$C$5</f>
        <v>-88556.491847727273</v>
      </c>
      <c r="F10" s="188">
        <f t="shared" ref="F10:K10" si="1">+F9*$C$5</f>
        <v>-64584.390000000007</v>
      </c>
      <c r="G10" s="188">
        <f t="shared" si="1"/>
        <v>-66783.971438333348</v>
      </c>
      <c r="H10" s="188">
        <f t="shared" si="1"/>
        <v>-48483.713611666673</v>
      </c>
      <c r="I10" s="188">
        <f t="shared" si="1"/>
        <v>-48183.695820000008</v>
      </c>
      <c r="J10" s="188">
        <f t="shared" si="1"/>
        <v>-47883.695820000008</v>
      </c>
      <c r="K10" s="188">
        <f t="shared" si="1"/>
        <v>-47883.695820000008</v>
      </c>
    </row>
    <row r="11" spans="1:11" ht="16.5" thickTop="1" thickBot="1" x14ac:dyDescent="0.3">
      <c r="C11" t="s">
        <v>367</v>
      </c>
      <c r="E11" s="188">
        <f>+C4*0.3</f>
        <v>9000</v>
      </c>
      <c r="F11" s="188">
        <f t="shared" ref="F11:K11" si="2">+D4*0.3</f>
        <v>0</v>
      </c>
      <c r="G11" s="188">
        <f t="shared" si="2"/>
        <v>0</v>
      </c>
      <c r="H11" s="188">
        <f t="shared" si="2"/>
        <v>0</v>
      </c>
      <c r="I11" s="188">
        <f t="shared" si="2"/>
        <v>0</v>
      </c>
      <c r="J11" s="188">
        <f t="shared" si="2"/>
        <v>0</v>
      </c>
      <c r="K11" s="188">
        <f t="shared" si="2"/>
        <v>0</v>
      </c>
    </row>
    <row r="12" spans="1:11" ht="16.5" thickTop="1" thickBot="1" x14ac:dyDescent="0.3">
      <c r="C12" t="s">
        <v>368</v>
      </c>
      <c r="E12" s="188">
        <f>+E10+E11</f>
        <v>-79556.491847727273</v>
      </c>
      <c r="F12" s="188">
        <f t="shared" ref="F12:K12" si="3">+F10+F11</f>
        <v>-64584.390000000007</v>
      </c>
      <c r="G12" s="188">
        <f t="shared" si="3"/>
        <v>-66783.971438333348</v>
      </c>
      <c r="H12" s="188">
        <f t="shared" si="3"/>
        <v>-48483.713611666673</v>
      </c>
      <c r="I12" s="188">
        <f t="shared" si="3"/>
        <v>-48183.695820000008</v>
      </c>
      <c r="J12" s="188">
        <f t="shared" si="3"/>
        <v>-47883.695820000008</v>
      </c>
      <c r="K12" s="188">
        <f t="shared" si="3"/>
        <v>-47883.695820000008</v>
      </c>
    </row>
    <row r="13" spans="1:11" ht="16.5" thickTop="1" thickBot="1" x14ac:dyDescent="0.3">
      <c r="C13" t="s">
        <v>373</v>
      </c>
      <c r="E13" s="188">
        <f>+E12</f>
        <v>-79556.491847727273</v>
      </c>
      <c r="F13" s="188">
        <f>+E13+F12</f>
        <v>-144140.88184772729</v>
      </c>
      <c r="G13" s="188">
        <f t="shared" ref="G13:K13" si="4">+F13+G12</f>
        <v>-210924.85328606062</v>
      </c>
      <c r="H13" s="188">
        <f t="shared" si="4"/>
        <v>-259408.56689772729</v>
      </c>
      <c r="I13" s="188">
        <f t="shared" si="4"/>
        <v>-307592.26271772728</v>
      </c>
      <c r="J13" s="188">
        <f t="shared" si="4"/>
        <v>-355475.9585377273</v>
      </c>
      <c r="K13" s="188">
        <f t="shared" si="4"/>
        <v>-403359.65435772733</v>
      </c>
    </row>
    <row r="14" spans="1:11" ht="17.25" hidden="1" customHeight="1" thickTop="1" x14ac:dyDescent="0.25">
      <c r="E14" s="189">
        <f>+IF(E13&gt;0,E7+0.5,0)</f>
        <v>0</v>
      </c>
      <c r="F14" s="189">
        <f>+IF(F13&gt;0,F7+0.5,0)*IF(E14=0,1,0)</f>
        <v>0</v>
      </c>
      <c r="G14" s="189">
        <f>+IF(G13&gt;0,G7+0.5,0)*IF(SUM($C14:F14)=0,1,0)</f>
        <v>0</v>
      </c>
      <c r="H14" s="189">
        <f>+IF(H13&gt;0,H7+0.5,0)*IF(SUM($C14:G14)=0,1,0)</f>
        <v>0</v>
      </c>
      <c r="I14" s="189">
        <f>+IF(I13&gt;0,I7+0.5,0)*IF(SUM($C14:H14)=0,1,0)</f>
        <v>0</v>
      </c>
      <c r="J14" s="189">
        <f>+IF(J13&gt;0,J7+0.5,0)*IF(SUM($C14:I14)=0,1,0)</f>
        <v>0</v>
      </c>
      <c r="K14" s="189">
        <f>+IF(K13&gt;0,K7+0.5,0)*IF(SUM($C14:J14)=0,1,0)</f>
        <v>0</v>
      </c>
    </row>
    <row r="15" spans="1:11" ht="15.75" thickTop="1" x14ac:dyDescent="0.25">
      <c r="E15" s="161"/>
      <c r="F15" s="161"/>
      <c r="G15" s="161"/>
      <c r="H15" s="161"/>
      <c r="I15" s="161"/>
      <c r="J15" s="161"/>
      <c r="K15" s="161"/>
    </row>
    <row r="16" spans="1:11" x14ac:dyDescent="0.25">
      <c r="E16" s="161"/>
      <c r="F16" s="161"/>
      <c r="G16" s="161"/>
      <c r="H16" s="161"/>
      <c r="I16" s="161"/>
      <c r="J16" s="161"/>
      <c r="K16" s="161"/>
    </row>
    <row r="17" spans="3:4" x14ac:dyDescent="0.25">
      <c r="C17" s="193"/>
    </row>
    <row r="18" spans="3:4" x14ac:dyDescent="0.25">
      <c r="C18" t="s">
        <v>60</v>
      </c>
      <c r="D18" s="190">
        <v>7</v>
      </c>
    </row>
    <row r="19" spans="3:4" x14ac:dyDescent="0.25">
      <c r="C19" t="s">
        <v>369</v>
      </c>
      <c r="D19" s="191" t="e">
        <f>+IF($D$18=1,(IRR(E12:E12,1)),IF($D$18=2,IRR(E12:F12,1),+IF($D$18=3,IRR(E12:G12,1),+IF($D$18=4,IRR(E12:H12,1),+IF($D$18=5,IRR(E12:I12,1),IF($D$18=6,IRR(E12:J12,1),IF($D$18=7,IRR(E12:K12,1),1)))))))</f>
        <v>#NUM!</v>
      </c>
    </row>
    <row r="20" spans="3:4" x14ac:dyDescent="0.25">
      <c r="D20" s="160"/>
    </row>
    <row r="22" spans="3:4" x14ac:dyDescent="0.25">
      <c r="C22" t="s">
        <v>370</v>
      </c>
      <c r="D22" s="187">
        <f>+SUM(E14:K14)</f>
        <v>0</v>
      </c>
    </row>
    <row r="62" spans="1:1" x14ac:dyDescent="0.25">
      <c r="A62" s="192">
        <v>1</v>
      </c>
    </row>
    <row r="63" spans="1:1" x14ac:dyDescent="0.25">
      <c r="A63" s="192">
        <v>2</v>
      </c>
    </row>
    <row r="64" spans="1:1" x14ac:dyDescent="0.25">
      <c r="A64" s="192">
        <v>3</v>
      </c>
    </row>
    <row r="65" spans="1:1" x14ac:dyDescent="0.25">
      <c r="A65" s="192">
        <v>4</v>
      </c>
    </row>
    <row r="66" spans="1:1" x14ac:dyDescent="0.25">
      <c r="A66" s="192">
        <v>5</v>
      </c>
    </row>
    <row r="67" spans="1:1" x14ac:dyDescent="0.25">
      <c r="A67" s="192">
        <v>6</v>
      </c>
    </row>
    <row r="68" spans="1:1" x14ac:dyDescent="0.25">
      <c r="A68" s="192">
        <v>7</v>
      </c>
    </row>
    <row r="69" spans="1:1" x14ac:dyDescent="0.25">
      <c r="A69" s="192">
        <v>8</v>
      </c>
    </row>
    <row r="70" spans="1:1" x14ac:dyDescent="0.25">
      <c r="A70" s="192">
        <v>9</v>
      </c>
    </row>
    <row r="71" spans="1:1" x14ac:dyDescent="0.25">
      <c r="A71" s="192">
        <v>10</v>
      </c>
    </row>
  </sheetData>
  <hyperlinks>
    <hyperlink ref="A1" location="MENU!A1" display="TABELLE" xr:uid="{59408D45-3935-4113-8EFE-D48307FD28F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5C7C0-5E72-4CE0-9D28-80BB63AC00B5}">
  <dimension ref="A1:D21"/>
  <sheetViews>
    <sheetView topLeftCell="A4" workbookViewId="0">
      <selection activeCell="G14" sqref="G14"/>
    </sheetView>
  </sheetViews>
  <sheetFormatPr defaultRowHeight="15" x14ac:dyDescent="0.25"/>
  <cols>
    <col min="1" max="1" width="92" bestFit="1" customWidth="1"/>
    <col min="2" max="3" width="9.85546875" bestFit="1" customWidth="1"/>
    <col min="4" max="4" width="11.140625" bestFit="1" customWidth="1"/>
  </cols>
  <sheetData>
    <row r="1" spans="1:4" x14ac:dyDescent="0.25">
      <c r="A1" s="216" t="s">
        <v>405</v>
      </c>
    </row>
    <row r="2" spans="1:4" x14ac:dyDescent="0.25">
      <c r="A2" s="216"/>
    </row>
    <row r="3" spans="1:4" x14ac:dyDescent="0.25">
      <c r="A3" s="216" t="s">
        <v>406</v>
      </c>
    </row>
    <row r="4" spans="1:4" x14ac:dyDescent="0.25">
      <c r="A4" s="217"/>
    </row>
    <row r="5" spans="1:4" x14ac:dyDescent="0.25">
      <c r="A5" s="218"/>
      <c r="B5" s="219" t="s">
        <v>407</v>
      </c>
      <c r="C5" s="219" t="s">
        <v>408</v>
      </c>
      <c r="D5" s="219" t="s">
        <v>409</v>
      </c>
    </row>
    <row r="6" spans="1:4" x14ac:dyDescent="0.25">
      <c r="A6" s="248" t="s">
        <v>410</v>
      </c>
      <c r="B6" s="249"/>
      <c r="C6" s="249"/>
      <c r="D6" s="250"/>
    </row>
    <row r="7" spans="1:4" x14ac:dyDescent="0.25">
      <c r="A7" s="220" t="s">
        <v>411</v>
      </c>
      <c r="B7" s="221"/>
      <c r="C7" s="221"/>
      <c r="D7" s="221"/>
    </row>
    <row r="8" spans="1:4" x14ac:dyDescent="0.25">
      <c r="A8" s="220" t="s">
        <v>412</v>
      </c>
      <c r="B8" s="221"/>
      <c r="C8" s="221"/>
      <c r="D8" s="221"/>
    </row>
    <row r="9" spans="1:4" x14ac:dyDescent="0.25">
      <c r="A9" s="222" t="s">
        <v>413</v>
      </c>
      <c r="B9" s="221"/>
      <c r="C9" s="221"/>
      <c r="D9" s="221"/>
    </row>
    <row r="10" spans="1:4" x14ac:dyDescent="0.25">
      <c r="A10" s="223" t="s">
        <v>414</v>
      </c>
      <c r="B10" s="224">
        <f>SUM(B7:B9)</f>
        <v>0</v>
      </c>
      <c r="C10" s="224">
        <f t="shared" ref="C10:D10" si="0">SUM(C7:C9)</f>
        <v>0</v>
      </c>
      <c r="D10" s="224">
        <f t="shared" si="0"/>
        <v>0</v>
      </c>
    </row>
    <row r="11" spans="1:4" x14ac:dyDescent="0.25">
      <c r="A11" s="248" t="s">
        <v>415</v>
      </c>
      <c r="B11" s="249"/>
      <c r="C11" s="249"/>
      <c r="D11" s="250"/>
    </row>
    <row r="12" spans="1:4" x14ac:dyDescent="0.25">
      <c r="A12" s="220" t="s">
        <v>416</v>
      </c>
      <c r="B12" s="225"/>
      <c r="C12" s="225"/>
      <c r="D12" s="221"/>
    </row>
    <row r="13" spans="1:4" x14ac:dyDescent="0.25">
      <c r="A13" s="226" t="s">
        <v>417</v>
      </c>
      <c r="B13" s="221"/>
      <c r="C13" s="225"/>
      <c r="D13" s="221"/>
    </row>
    <row r="14" spans="1:4" x14ac:dyDescent="0.25">
      <c r="A14" s="226" t="s">
        <v>418</v>
      </c>
      <c r="B14" s="221"/>
      <c r="C14" s="221"/>
      <c r="D14" s="221"/>
    </row>
    <row r="15" spans="1:4" ht="12" customHeight="1" x14ac:dyDescent="0.25">
      <c r="A15" s="226" t="s">
        <v>419</v>
      </c>
      <c r="B15" s="221"/>
      <c r="C15" s="221"/>
      <c r="D15" s="221"/>
    </row>
    <row r="16" spans="1:4" ht="33.75" x14ac:dyDescent="0.25">
      <c r="A16" s="226" t="s">
        <v>420</v>
      </c>
      <c r="B16" s="221"/>
      <c r="C16" s="221"/>
      <c r="D16" s="221"/>
    </row>
    <row r="17" spans="1:4" x14ac:dyDescent="0.25">
      <c r="A17" s="220" t="s">
        <v>421</v>
      </c>
      <c r="B17" s="227"/>
      <c r="C17" s="227"/>
      <c r="D17" s="221"/>
    </row>
    <row r="18" spans="1:4" x14ac:dyDescent="0.25">
      <c r="A18" s="226" t="s">
        <v>422</v>
      </c>
      <c r="B18" s="227"/>
      <c r="C18" s="227"/>
      <c r="D18" s="221"/>
    </row>
    <row r="19" spans="1:4" x14ac:dyDescent="0.25">
      <c r="A19" s="226" t="s">
        <v>423</v>
      </c>
      <c r="B19" s="227"/>
      <c r="C19" s="227"/>
      <c r="D19" s="221"/>
    </row>
    <row r="20" spans="1:4" ht="20.100000000000001" customHeight="1" x14ac:dyDescent="0.25">
      <c r="A20" s="228" t="s">
        <v>424</v>
      </c>
      <c r="B20" s="227"/>
      <c r="C20" s="221"/>
      <c r="D20" s="221"/>
    </row>
    <row r="21" spans="1:4" x14ac:dyDescent="0.25">
      <c r="A21" s="229" t="s">
        <v>425</v>
      </c>
      <c r="B21" s="230">
        <f>SUM(B12:B20)</f>
        <v>0</v>
      </c>
      <c r="C21" s="230">
        <f t="shared" ref="C21:D21" si="1">SUM(C12:C20)</f>
        <v>0</v>
      </c>
      <c r="D21" s="230">
        <f t="shared" si="1"/>
        <v>0</v>
      </c>
    </row>
  </sheetData>
  <mergeCells count="2">
    <mergeCell ref="A6:D6"/>
    <mergeCell ref="A11:D1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1D10D-32D2-4026-B80F-A75967EA6E12}">
  <dimension ref="A1:R26"/>
  <sheetViews>
    <sheetView showGridLines="0" workbookViewId="0"/>
  </sheetViews>
  <sheetFormatPr defaultRowHeight="15" x14ac:dyDescent="0.25"/>
  <cols>
    <col min="2" max="2" width="4.140625" customWidth="1"/>
    <col min="3" max="3" width="26.42578125" customWidth="1"/>
    <col min="4" max="4" width="10.5703125" customWidth="1"/>
    <col min="5" max="5" width="20.5703125" customWidth="1"/>
    <col min="6" max="6" width="11.5703125" bestFit="1" customWidth="1"/>
    <col min="7" max="7" width="11.42578125" bestFit="1" customWidth="1"/>
    <col min="8" max="8" width="9" bestFit="1" customWidth="1"/>
    <col min="9" max="12" width="10.5703125" bestFit="1" customWidth="1"/>
    <col min="16" max="16" width="22.140625" bestFit="1" customWidth="1"/>
    <col min="231" max="231" width="4.140625" customWidth="1"/>
    <col min="232" max="232" width="26.42578125" customWidth="1"/>
    <col min="233" max="233" width="5.85546875" customWidth="1"/>
    <col min="234" max="234" width="22.42578125" customWidth="1"/>
    <col min="235" max="235" width="11.5703125" bestFit="1" customWidth="1"/>
    <col min="236" max="236" width="9.5703125" bestFit="1" customWidth="1"/>
    <col min="487" max="487" width="4.140625" customWidth="1"/>
    <col min="488" max="488" width="26.42578125" customWidth="1"/>
    <col min="489" max="489" width="5.85546875" customWidth="1"/>
    <col min="490" max="490" width="22.42578125" customWidth="1"/>
    <col min="491" max="491" width="11.5703125" bestFit="1" customWidth="1"/>
    <col min="492" max="492" width="9.5703125" bestFit="1" customWidth="1"/>
    <col min="743" max="743" width="4.140625" customWidth="1"/>
    <col min="744" max="744" width="26.42578125" customWidth="1"/>
    <col min="745" max="745" width="5.85546875" customWidth="1"/>
    <col min="746" max="746" width="22.42578125" customWidth="1"/>
    <col min="747" max="747" width="11.5703125" bestFit="1" customWidth="1"/>
    <col min="748" max="748" width="9.5703125" bestFit="1" customWidth="1"/>
    <col min="999" max="999" width="4.140625" customWidth="1"/>
    <col min="1000" max="1000" width="26.42578125" customWidth="1"/>
    <col min="1001" max="1001" width="5.85546875" customWidth="1"/>
    <col min="1002" max="1002" width="22.42578125" customWidth="1"/>
    <col min="1003" max="1003" width="11.5703125" bestFit="1" customWidth="1"/>
    <col min="1004" max="1004" width="9.5703125" bestFit="1" customWidth="1"/>
    <col min="1255" max="1255" width="4.140625" customWidth="1"/>
    <col min="1256" max="1256" width="26.42578125" customWidth="1"/>
    <col min="1257" max="1257" width="5.85546875" customWidth="1"/>
    <col min="1258" max="1258" width="22.42578125" customWidth="1"/>
    <col min="1259" max="1259" width="11.5703125" bestFit="1" customWidth="1"/>
    <col min="1260" max="1260" width="9.5703125" bestFit="1" customWidth="1"/>
    <col min="1511" max="1511" width="4.140625" customWidth="1"/>
    <col min="1512" max="1512" width="26.42578125" customWidth="1"/>
    <col min="1513" max="1513" width="5.85546875" customWidth="1"/>
    <col min="1514" max="1514" width="22.42578125" customWidth="1"/>
    <col min="1515" max="1515" width="11.5703125" bestFit="1" customWidth="1"/>
    <col min="1516" max="1516" width="9.5703125" bestFit="1" customWidth="1"/>
    <col min="1767" max="1767" width="4.140625" customWidth="1"/>
    <col min="1768" max="1768" width="26.42578125" customWidth="1"/>
    <col min="1769" max="1769" width="5.85546875" customWidth="1"/>
    <col min="1770" max="1770" width="22.42578125" customWidth="1"/>
    <col min="1771" max="1771" width="11.5703125" bestFit="1" customWidth="1"/>
    <col min="1772" max="1772" width="9.5703125" bestFit="1" customWidth="1"/>
    <col min="2023" max="2023" width="4.140625" customWidth="1"/>
    <col min="2024" max="2024" width="26.42578125" customWidth="1"/>
    <col min="2025" max="2025" width="5.85546875" customWidth="1"/>
    <col min="2026" max="2026" width="22.42578125" customWidth="1"/>
    <col min="2027" max="2027" width="11.5703125" bestFit="1" customWidth="1"/>
    <col min="2028" max="2028" width="9.5703125" bestFit="1" customWidth="1"/>
    <col min="2279" max="2279" width="4.140625" customWidth="1"/>
    <col min="2280" max="2280" width="26.42578125" customWidth="1"/>
    <col min="2281" max="2281" width="5.85546875" customWidth="1"/>
    <col min="2282" max="2282" width="22.42578125" customWidth="1"/>
    <col min="2283" max="2283" width="11.5703125" bestFit="1" customWidth="1"/>
    <col min="2284" max="2284" width="9.5703125" bestFit="1" customWidth="1"/>
    <col min="2535" max="2535" width="4.140625" customWidth="1"/>
    <col min="2536" max="2536" width="26.42578125" customWidth="1"/>
    <col min="2537" max="2537" width="5.85546875" customWidth="1"/>
    <col min="2538" max="2538" width="22.42578125" customWidth="1"/>
    <col min="2539" max="2539" width="11.5703125" bestFit="1" customWidth="1"/>
    <col min="2540" max="2540" width="9.5703125" bestFit="1" customWidth="1"/>
    <col min="2791" max="2791" width="4.140625" customWidth="1"/>
    <col min="2792" max="2792" width="26.42578125" customWidth="1"/>
    <col min="2793" max="2793" width="5.85546875" customWidth="1"/>
    <col min="2794" max="2794" width="22.42578125" customWidth="1"/>
    <col min="2795" max="2795" width="11.5703125" bestFit="1" customWidth="1"/>
    <col min="2796" max="2796" width="9.5703125" bestFit="1" customWidth="1"/>
    <col min="3047" max="3047" width="4.140625" customWidth="1"/>
    <col min="3048" max="3048" width="26.42578125" customWidth="1"/>
    <col min="3049" max="3049" width="5.85546875" customWidth="1"/>
    <col min="3050" max="3050" width="22.42578125" customWidth="1"/>
    <col min="3051" max="3051" width="11.5703125" bestFit="1" customWidth="1"/>
    <col min="3052" max="3052" width="9.5703125" bestFit="1" customWidth="1"/>
    <col min="3303" max="3303" width="4.140625" customWidth="1"/>
    <col min="3304" max="3304" width="26.42578125" customWidth="1"/>
    <col min="3305" max="3305" width="5.85546875" customWidth="1"/>
    <col min="3306" max="3306" width="22.42578125" customWidth="1"/>
    <col min="3307" max="3307" width="11.5703125" bestFit="1" customWidth="1"/>
    <col min="3308" max="3308" width="9.5703125" bestFit="1" customWidth="1"/>
    <col min="3559" max="3559" width="4.140625" customWidth="1"/>
    <col min="3560" max="3560" width="26.42578125" customWidth="1"/>
    <col min="3561" max="3561" width="5.85546875" customWidth="1"/>
    <col min="3562" max="3562" width="22.42578125" customWidth="1"/>
    <col min="3563" max="3563" width="11.5703125" bestFit="1" customWidth="1"/>
    <col min="3564" max="3564" width="9.5703125" bestFit="1" customWidth="1"/>
    <col min="3815" max="3815" width="4.140625" customWidth="1"/>
    <col min="3816" max="3816" width="26.42578125" customWidth="1"/>
    <col min="3817" max="3817" width="5.85546875" customWidth="1"/>
    <col min="3818" max="3818" width="22.42578125" customWidth="1"/>
    <col min="3819" max="3819" width="11.5703125" bestFit="1" customWidth="1"/>
    <col min="3820" max="3820" width="9.5703125" bestFit="1" customWidth="1"/>
    <col min="4071" max="4071" width="4.140625" customWidth="1"/>
    <col min="4072" max="4072" width="26.42578125" customWidth="1"/>
    <col min="4073" max="4073" width="5.85546875" customWidth="1"/>
    <col min="4074" max="4074" width="22.42578125" customWidth="1"/>
    <col min="4075" max="4075" width="11.5703125" bestFit="1" customWidth="1"/>
    <col min="4076" max="4076" width="9.5703125" bestFit="1" customWidth="1"/>
    <col min="4327" max="4327" width="4.140625" customWidth="1"/>
    <col min="4328" max="4328" width="26.42578125" customWidth="1"/>
    <col min="4329" max="4329" width="5.85546875" customWidth="1"/>
    <col min="4330" max="4330" width="22.42578125" customWidth="1"/>
    <col min="4331" max="4331" width="11.5703125" bestFit="1" customWidth="1"/>
    <col min="4332" max="4332" width="9.5703125" bestFit="1" customWidth="1"/>
    <col min="4583" max="4583" width="4.140625" customWidth="1"/>
    <col min="4584" max="4584" width="26.42578125" customWidth="1"/>
    <col min="4585" max="4585" width="5.85546875" customWidth="1"/>
    <col min="4586" max="4586" width="22.42578125" customWidth="1"/>
    <col min="4587" max="4587" width="11.5703125" bestFit="1" customWidth="1"/>
    <col min="4588" max="4588" width="9.5703125" bestFit="1" customWidth="1"/>
    <col min="4839" max="4839" width="4.140625" customWidth="1"/>
    <col min="4840" max="4840" width="26.42578125" customWidth="1"/>
    <col min="4841" max="4841" width="5.85546875" customWidth="1"/>
    <col min="4842" max="4842" width="22.42578125" customWidth="1"/>
    <col min="4843" max="4843" width="11.5703125" bestFit="1" customWidth="1"/>
    <col min="4844" max="4844" width="9.5703125" bestFit="1" customWidth="1"/>
    <col min="5095" max="5095" width="4.140625" customWidth="1"/>
    <col min="5096" max="5096" width="26.42578125" customWidth="1"/>
    <col min="5097" max="5097" width="5.85546875" customWidth="1"/>
    <col min="5098" max="5098" width="22.42578125" customWidth="1"/>
    <col min="5099" max="5099" width="11.5703125" bestFit="1" customWidth="1"/>
    <col min="5100" max="5100" width="9.5703125" bestFit="1" customWidth="1"/>
    <col min="5351" max="5351" width="4.140625" customWidth="1"/>
    <col min="5352" max="5352" width="26.42578125" customWidth="1"/>
    <col min="5353" max="5353" width="5.85546875" customWidth="1"/>
    <col min="5354" max="5354" width="22.42578125" customWidth="1"/>
    <col min="5355" max="5355" width="11.5703125" bestFit="1" customWidth="1"/>
    <col min="5356" max="5356" width="9.5703125" bestFit="1" customWidth="1"/>
    <col min="5607" max="5607" width="4.140625" customWidth="1"/>
    <col min="5608" max="5608" width="26.42578125" customWidth="1"/>
    <col min="5609" max="5609" width="5.85546875" customWidth="1"/>
    <col min="5610" max="5610" width="22.42578125" customWidth="1"/>
    <col min="5611" max="5611" width="11.5703125" bestFit="1" customWidth="1"/>
    <col min="5612" max="5612" width="9.5703125" bestFit="1" customWidth="1"/>
    <col min="5863" max="5863" width="4.140625" customWidth="1"/>
    <col min="5864" max="5864" width="26.42578125" customWidth="1"/>
    <col min="5865" max="5865" width="5.85546875" customWidth="1"/>
    <col min="5866" max="5866" width="22.42578125" customWidth="1"/>
    <col min="5867" max="5867" width="11.5703125" bestFit="1" customWidth="1"/>
    <col min="5868" max="5868" width="9.5703125" bestFit="1" customWidth="1"/>
    <col min="6119" max="6119" width="4.140625" customWidth="1"/>
    <col min="6120" max="6120" width="26.42578125" customWidth="1"/>
    <col min="6121" max="6121" width="5.85546875" customWidth="1"/>
    <col min="6122" max="6122" width="22.42578125" customWidth="1"/>
    <col min="6123" max="6123" width="11.5703125" bestFit="1" customWidth="1"/>
    <col min="6124" max="6124" width="9.5703125" bestFit="1" customWidth="1"/>
    <col min="6375" max="6375" width="4.140625" customWidth="1"/>
    <col min="6376" max="6376" width="26.42578125" customWidth="1"/>
    <col min="6377" max="6377" width="5.85546875" customWidth="1"/>
    <col min="6378" max="6378" width="22.42578125" customWidth="1"/>
    <col min="6379" max="6379" width="11.5703125" bestFit="1" customWidth="1"/>
    <col min="6380" max="6380" width="9.5703125" bestFit="1" customWidth="1"/>
    <col min="6631" max="6631" width="4.140625" customWidth="1"/>
    <col min="6632" max="6632" width="26.42578125" customWidth="1"/>
    <col min="6633" max="6633" width="5.85546875" customWidth="1"/>
    <col min="6634" max="6634" width="22.42578125" customWidth="1"/>
    <col min="6635" max="6635" width="11.5703125" bestFit="1" customWidth="1"/>
    <col min="6636" max="6636" width="9.5703125" bestFit="1" customWidth="1"/>
    <col min="6887" max="6887" width="4.140625" customWidth="1"/>
    <col min="6888" max="6888" width="26.42578125" customWidth="1"/>
    <col min="6889" max="6889" width="5.85546875" customWidth="1"/>
    <col min="6890" max="6890" width="22.42578125" customWidth="1"/>
    <col min="6891" max="6891" width="11.5703125" bestFit="1" customWidth="1"/>
    <col min="6892" max="6892" width="9.5703125" bestFit="1" customWidth="1"/>
    <col min="7143" max="7143" width="4.140625" customWidth="1"/>
    <col min="7144" max="7144" width="26.42578125" customWidth="1"/>
    <col min="7145" max="7145" width="5.85546875" customWidth="1"/>
    <col min="7146" max="7146" width="22.42578125" customWidth="1"/>
    <col min="7147" max="7147" width="11.5703125" bestFit="1" customWidth="1"/>
    <col min="7148" max="7148" width="9.5703125" bestFit="1" customWidth="1"/>
    <col min="7399" max="7399" width="4.140625" customWidth="1"/>
    <col min="7400" max="7400" width="26.42578125" customWidth="1"/>
    <col min="7401" max="7401" width="5.85546875" customWidth="1"/>
    <col min="7402" max="7402" width="22.42578125" customWidth="1"/>
    <col min="7403" max="7403" width="11.5703125" bestFit="1" customWidth="1"/>
    <col min="7404" max="7404" width="9.5703125" bestFit="1" customWidth="1"/>
    <col min="7655" max="7655" width="4.140625" customWidth="1"/>
    <col min="7656" max="7656" width="26.42578125" customWidth="1"/>
    <col min="7657" max="7657" width="5.85546875" customWidth="1"/>
    <col min="7658" max="7658" width="22.42578125" customWidth="1"/>
    <col min="7659" max="7659" width="11.5703125" bestFit="1" customWidth="1"/>
    <col min="7660" max="7660" width="9.5703125" bestFit="1" customWidth="1"/>
    <col min="7911" max="7911" width="4.140625" customWidth="1"/>
    <col min="7912" max="7912" width="26.42578125" customWidth="1"/>
    <col min="7913" max="7913" width="5.85546875" customWidth="1"/>
    <col min="7914" max="7914" width="22.42578125" customWidth="1"/>
    <col min="7915" max="7915" width="11.5703125" bestFit="1" customWidth="1"/>
    <col min="7916" max="7916" width="9.5703125" bestFit="1" customWidth="1"/>
    <col min="8167" max="8167" width="4.140625" customWidth="1"/>
    <col min="8168" max="8168" width="26.42578125" customWidth="1"/>
    <col min="8169" max="8169" width="5.85546875" customWidth="1"/>
    <col min="8170" max="8170" width="22.42578125" customWidth="1"/>
    <col min="8171" max="8171" width="11.5703125" bestFit="1" customWidth="1"/>
    <col min="8172" max="8172" width="9.5703125" bestFit="1" customWidth="1"/>
    <col min="8423" max="8423" width="4.140625" customWidth="1"/>
    <col min="8424" max="8424" width="26.42578125" customWidth="1"/>
    <col min="8425" max="8425" width="5.85546875" customWidth="1"/>
    <col min="8426" max="8426" width="22.42578125" customWidth="1"/>
    <col min="8427" max="8427" width="11.5703125" bestFit="1" customWidth="1"/>
    <col min="8428" max="8428" width="9.5703125" bestFit="1" customWidth="1"/>
    <col min="8679" max="8679" width="4.140625" customWidth="1"/>
    <col min="8680" max="8680" width="26.42578125" customWidth="1"/>
    <col min="8681" max="8681" width="5.85546875" customWidth="1"/>
    <col min="8682" max="8682" width="22.42578125" customWidth="1"/>
    <col min="8683" max="8683" width="11.5703125" bestFit="1" customWidth="1"/>
    <col min="8684" max="8684" width="9.5703125" bestFit="1" customWidth="1"/>
    <col min="8935" max="8935" width="4.140625" customWidth="1"/>
    <col min="8936" max="8936" width="26.42578125" customWidth="1"/>
    <col min="8937" max="8937" width="5.85546875" customWidth="1"/>
    <col min="8938" max="8938" width="22.42578125" customWidth="1"/>
    <col min="8939" max="8939" width="11.5703125" bestFit="1" customWidth="1"/>
    <col min="8940" max="8940" width="9.5703125" bestFit="1" customWidth="1"/>
    <col min="9191" max="9191" width="4.140625" customWidth="1"/>
    <col min="9192" max="9192" width="26.42578125" customWidth="1"/>
    <col min="9193" max="9193" width="5.85546875" customWidth="1"/>
    <col min="9194" max="9194" width="22.42578125" customWidth="1"/>
    <col min="9195" max="9195" width="11.5703125" bestFit="1" customWidth="1"/>
    <col min="9196" max="9196" width="9.5703125" bestFit="1" customWidth="1"/>
    <col min="9447" max="9447" width="4.140625" customWidth="1"/>
    <col min="9448" max="9448" width="26.42578125" customWidth="1"/>
    <col min="9449" max="9449" width="5.85546875" customWidth="1"/>
    <col min="9450" max="9450" width="22.42578125" customWidth="1"/>
    <col min="9451" max="9451" width="11.5703125" bestFit="1" customWidth="1"/>
    <col min="9452" max="9452" width="9.5703125" bestFit="1" customWidth="1"/>
    <col min="9703" max="9703" width="4.140625" customWidth="1"/>
    <col min="9704" max="9704" width="26.42578125" customWidth="1"/>
    <col min="9705" max="9705" width="5.85546875" customWidth="1"/>
    <col min="9706" max="9706" width="22.42578125" customWidth="1"/>
    <col min="9707" max="9707" width="11.5703125" bestFit="1" customWidth="1"/>
    <col min="9708" max="9708" width="9.5703125" bestFit="1" customWidth="1"/>
    <col min="9959" max="9959" width="4.140625" customWidth="1"/>
    <col min="9960" max="9960" width="26.42578125" customWidth="1"/>
    <col min="9961" max="9961" width="5.85546875" customWidth="1"/>
    <col min="9962" max="9962" width="22.42578125" customWidth="1"/>
    <col min="9963" max="9963" width="11.5703125" bestFit="1" customWidth="1"/>
    <col min="9964" max="9964" width="9.5703125" bestFit="1" customWidth="1"/>
    <col min="10215" max="10215" width="4.140625" customWidth="1"/>
    <col min="10216" max="10216" width="26.42578125" customWidth="1"/>
    <col min="10217" max="10217" width="5.85546875" customWidth="1"/>
    <col min="10218" max="10218" width="22.42578125" customWidth="1"/>
    <col min="10219" max="10219" width="11.5703125" bestFit="1" customWidth="1"/>
    <col min="10220" max="10220" width="9.5703125" bestFit="1" customWidth="1"/>
    <col min="10471" max="10471" width="4.140625" customWidth="1"/>
    <col min="10472" max="10472" width="26.42578125" customWidth="1"/>
    <col min="10473" max="10473" width="5.85546875" customWidth="1"/>
    <col min="10474" max="10474" width="22.42578125" customWidth="1"/>
    <col min="10475" max="10475" width="11.5703125" bestFit="1" customWidth="1"/>
    <col min="10476" max="10476" width="9.5703125" bestFit="1" customWidth="1"/>
    <col min="10727" max="10727" width="4.140625" customWidth="1"/>
    <col min="10728" max="10728" width="26.42578125" customWidth="1"/>
    <col min="10729" max="10729" width="5.85546875" customWidth="1"/>
    <col min="10730" max="10730" width="22.42578125" customWidth="1"/>
    <col min="10731" max="10731" width="11.5703125" bestFit="1" customWidth="1"/>
    <col min="10732" max="10732" width="9.5703125" bestFit="1" customWidth="1"/>
    <col min="10983" max="10983" width="4.140625" customWidth="1"/>
    <col min="10984" max="10984" width="26.42578125" customWidth="1"/>
    <col min="10985" max="10985" width="5.85546875" customWidth="1"/>
    <col min="10986" max="10986" width="22.42578125" customWidth="1"/>
    <col min="10987" max="10987" width="11.5703125" bestFit="1" customWidth="1"/>
    <col min="10988" max="10988" width="9.5703125" bestFit="1" customWidth="1"/>
    <col min="11239" max="11239" width="4.140625" customWidth="1"/>
    <col min="11240" max="11240" width="26.42578125" customWidth="1"/>
    <col min="11241" max="11241" width="5.85546875" customWidth="1"/>
    <col min="11242" max="11242" width="22.42578125" customWidth="1"/>
    <col min="11243" max="11243" width="11.5703125" bestFit="1" customWidth="1"/>
    <col min="11244" max="11244" width="9.5703125" bestFit="1" customWidth="1"/>
    <col min="11495" max="11495" width="4.140625" customWidth="1"/>
    <col min="11496" max="11496" width="26.42578125" customWidth="1"/>
    <col min="11497" max="11497" width="5.85546875" customWidth="1"/>
    <col min="11498" max="11498" width="22.42578125" customWidth="1"/>
    <col min="11499" max="11499" width="11.5703125" bestFit="1" customWidth="1"/>
    <col min="11500" max="11500" width="9.5703125" bestFit="1" customWidth="1"/>
    <col min="11751" max="11751" width="4.140625" customWidth="1"/>
    <col min="11752" max="11752" width="26.42578125" customWidth="1"/>
    <col min="11753" max="11753" width="5.85546875" customWidth="1"/>
    <col min="11754" max="11754" width="22.42578125" customWidth="1"/>
    <col min="11755" max="11755" width="11.5703125" bestFit="1" customWidth="1"/>
    <col min="11756" max="11756" width="9.5703125" bestFit="1" customWidth="1"/>
    <col min="12007" max="12007" width="4.140625" customWidth="1"/>
    <col min="12008" max="12008" width="26.42578125" customWidth="1"/>
    <col min="12009" max="12009" width="5.85546875" customWidth="1"/>
    <col min="12010" max="12010" width="22.42578125" customWidth="1"/>
    <col min="12011" max="12011" width="11.5703125" bestFit="1" customWidth="1"/>
    <col min="12012" max="12012" width="9.5703125" bestFit="1" customWidth="1"/>
    <col min="12263" max="12263" width="4.140625" customWidth="1"/>
    <col min="12264" max="12264" width="26.42578125" customWidth="1"/>
    <col min="12265" max="12265" width="5.85546875" customWidth="1"/>
    <col min="12266" max="12266" width="22.42578125" customWidth="1"/>
    <col min="12267" max="12267" width="11.5703125" bestFit="1" customWidth="1"/>
    <col min="12268" max="12268" width="9.5703125" bestFit="1" customWidth="1"/>
    <col min="12519" max="12519" width="4.140625" customWidth="1"/>
    <col min="12520" max="12520" width="26.42578125" customWidth="1"/>
    <col min="12521" max="12521" width="5.85546875" customWidth="1"/>
    <col min="12522" max="12522" width="22.42578125" customWidth="1"/>
    <col min="12523" max="12523" width="11.5703125" bestFit="1" customWidth="1"/>
    <col min="12524" max="12524" width="9.5703125" bestFit="1" customWidth="1"/>
    <col min="12775" max="12775" width="4.140625" customWidth="1"/>
    <col min="12776" max="12776" width="26.42578125" customWidth="1"/>
    <col min="12777" max="12777" width="5.85546875" customWidth="1"/>
    <col min="12778" max="12778" width="22.42578125" customWidth="1"/>
    <col min="12779" max="12779" width="11.5703125" bestFit="1" customWidth="1"/>
    <col min="12780" max="12780" width="9.5703125" bestFit="1" customWidth="1"/>
    <col min="13031" max="13031" width="4.140625" customWidth="1"/>
    <col min="13032" max="13032" width="26.42578125" customWidth="1"/>
    <col min="13033" max="13033" width="5.85546875" customWidth="1"/>
    <col min="13034" max="13034" width="22.42578125" customWidth="1"/>
    <col min="13035" max="13035" width="11.5703125" bestFit="1" customWidth="1"/>
    <col min="13036" max="13036" width="9.5703125" bestFit="1" customWidth="1"/>
    <col min="13287" max="13287" width="4.140625" customWidth="1"/>
    <col min="13288" max="13288" width="26.42578125" customWidth="1"/>
    <col min="13289" max="13289" width="5.85546875" customWidth="1"/>
    <col min="13290" max="13290" width="22.42578125" customWidth="1"/>
    <col min="13291" max="13291" width="11.5703125" bestFit="1" customWidth="1"/>
    <col min="13292" max="13292" width="9.5703125" bestFit="1" customWidth="1"/>
    <col min="13543" max="13543" width="4.140625" customWidth="1"/>
    <col min="13544" max="13544" width="26.42578125" customWidth="1"/>
    <col min="13545" max="13545" width="5.85546875" customWidth="1"/>
    <col min="13546" max="13546" width="22.42578125" customWidth="1"/>
    <col min="13547" max="13547" width="11.5703125" bestFit="1" customWidth="1"/>
    <col min="13548" max="13548" width="9.5703125" bestFit="1" customWidth="1"/>
    <col min="13799" max="13799" width="4.140625" customWidth="1"/>
    <col min="13800" max="13800" width="26.42578125" customWidth="1"/>
    <col min="13801" max="13801" width="5.85546875" customWidth="1"/>
    <col min="13802" max="13802" width="22.42578125" customWidth="1"/>
    <col min="13803" max="13803" width="11.5703125" bestFit="1" customWidth="1"/>
    <col min="13804" max="13804" width="9.5703125" bestFit="1" customWidth="1"/>
    <col min="14055" max="14055" width="4.140625" customWidth="1"/>
    <col min="14056" max="14056" width="26.42578125" customWidth="1"/>
    <col min="14057" max="14057" width="5.85546875" customWidth="1"/>
    <col min="14058" max="14058" width="22.42578125" customWidth="1"/>
    <col min="14059" max="14059" width="11.5703125" bestFit="1" customWidth="1"/>
    <col min="14060" max="14060" width="9.5703125" bestFit="1" customWidth="1"/>
    <col min="14311" max="14311" width="4.140625" customWidth="1"/>
    <col min="14312" max="14312" width="26.42578125" customWidth="1"/>
    <col min="14313" max="14313" width="5.85546875" customWidth="1"/>
    <col min="14314" max="14314" width="22.42578125" customWidth="1"/>
    <col min="14315" max="14315" width="11.5703125" bestFit="1" customWidth="1"/>
    <col min="14316" max="14316" width="9.5703125" bestFit="1" customWidth="1"/>
    <col min="14567" max="14567" width="4.140625" customWidth="1"/>
    <col min="14568" max="14568" width="26.42578125" customWidth="1"/>
    <col min="14569" max="14569" width="5.85546875" customWidth="1"/>
    <col min="14570" max="14570" width="22.42578125" customWidth="1"/>
    <col min="14571" max="14571" width="11.5703125" bestFit="1" customWidth="1"/>
    <col min="14572" max="14572" width="9.5703125" bestFit="1" customWidth="1"/>
    <col min="14823" max="14823" width="4.140625" customWidth="1"/>
    <col min="14824" max="14824" width="26.42578125" customWidth="1"/>
    <col min="14825" max="14825" width="5.85546875" customWidth="1"/>
    <col min="14826" max="14826" width="22.42578125" customWidth="1"/>
    <col min="14827" max="14827" width="11.5703125" bestFit="1" customWidth="1"/>
    <col min="14828" max="14828" width="9.5703125" bestFit="1" customWidth="1"/>
    <col min="15079" max="15079" width="4.140625" customWidth="1"/>
    <col min="15080" max="15080" width="26.42578125" customWidth="1"/>
    <col min="15081" max="15081" width="5.85546875" customWidth="1"/>
    <col min="15082" max="15082" width="22.42578125" customWidth="1"/>
    <col min="15083" max="15083" width="11.5703125" bestFit="1" customWidth="1"/>
    <col min="15084" max="15084" width="9.5703125" bestFit="1" customWidth="1"/>
    <col min="15335" max="15335" width="4.140625" customWidth="1"/>
    <col min="15336" max="15336" width="26.42578125" customWidth="1"/>
    <col min="15337" max="15337" width="5.85546875" customWidth="1"/>
    <col min="15338" max="15338" width="22.42578125" customWidth="1"/>
    <col min="15339" max="15339" width="11.5703125" bestFit="1" customWidth="1"/>
    <col min="15340" max="15340" width="9.5703125" bestFit="1" customWidth="1"/>
    <col min="15591" max="15591" width="4.140625" customWidth="1"/>
    <col min="15592" max="15592" width="26.42578125" customWidth="1"/>
    <col min="15593" max="15593" width="5.85546875" customWidth="1"/>
    <col min="15594" max="15594" width="22.42578125" customWidth="1"/>
    <col min="15595" max="15595" width="11.5703125" bestFit="1" customWidth="1"/>
    <col min="15596" max="15596" width="9.5703125" bestFit="1" customWidth="1"/>
    <col min="15847" max="15847" width="4.140625" customWidth="1"/>
    <col min="15848" max="15848" width="26.42578125" customWidth="1"/>
    <col min="15849" max="15849" width="5.85546875" customWidth="1"/>
    <col min="15850" max="15850" width="22.42578125" customWidth="1"/>
    <col min="15851" max="15851" width="11.5703125" bestFit="1" customWidth="1"/>
    <col min="15852" max="15852" width="9.5703125" bestFit="1" customWidth="1"/>
    <col min="16103" max="16103" width="4.140625" customWidth="1"/>
    <col min="16104" max="16104" width="26.42578125" customWidth="1"/>
    <col min="16105" max="16105" width="5.85546875" customWidth="1"/>
    <col min="16106" max="16106" width="22.42578125" customWidth="1"/>
    <col min="16107" max="16107" width="11.5703125" bestFit="1" customWidth="1"/>
    <col min="16108" max="16108" width="9.5703125" bestFit="1" customWidth="1"/>
  </cols>
  <sheetData>
    <row r="1" spans="1:18" ht="15.75" thickBot="1" x14ac:dyDescent="0.3">
      <c r="A1" s="170" t="s">
        <v>428</v>
      </c>
    </row>
    <row r="2" spans="1:18" x14ac:dyDescent="0.25">
      <c r="B2" s="194"/>
      <c r="C2" s="171" t="s">
        <v>387</v>
      </c>
      <c r="D2" s="195"/>
      <c r="E2" s="195"/>
      <c r="F2" s="212">
        <v>0.5</v>
      </c>
      <c r="G2" s="212">
        <v>1.5</v>
      </c>
      <c r="H2" s="212">
        <f>+G2+1</f>
        <v>2.5</v>
      </c>
      <c r="I2" s="212">
        <f t="shared" ref="I2:L2" si="0">+H2+1</f>
        <v>3.5</v>
      </c>
      <c r="J2" s="212">
        <f t="shared" si="0"/>
        <v>4.5</v>
      </c>
      <c r="K2" s="212">
        <f t="shared" si="0"/>
        <v>5.5</v>
      </c>
      <c r="L2" s="212">
        <f t="shared" si="0"/>
        <v>6.5</v>
      </c>
      <c r="M2" s="196"/>
      <c r="O2" s="194"/>
      <c r="P2" s="195"/>
      <c r="Q2" s="195"/>
      <c r="R2" s="196"/>
    </row>
    <row r="3" spans="1:18" s="55" customFormat="1" x14ac:dyDescent="0.25">
      <c r="B3" s="197"/>
      <c r="C3" s="55" t="s">
        <v>374</v>
      </c>
      <c r="F3" s="3">
        <f>+Tabella_33!E8</f>
        <v>2020</v>
      </c>
      <c r="G3" s="3">
        <f>+Tabella_33!F8</f>
        <v>2021</v>
      </c>
      <c r="H3" s="3">
        <f>+Tabella_33!G8</f>
        <v>2022</v>
      </c>
      <c r="I3" s="3">
        <f>+Tabella_33!H8</f>
        <v>2023</v>
      </c>
      <c r="J3" s="3">
        <f>+Tabella_33!I8</f>
        <v>2024</v>
      </c>
      <c r="K3" s="3">
        <f>+Tabella_33!J8</f>
        <v>2025</v>
      </c>
      <c r="L3" s="3">
        <f>+Tabella_33!K8</f>
        <v>2026</v>
      </c>
      <c r="M3" s="198"/>
      <c r="O3" s="199"/>
      <c r="P3" s="78" t="s">
        <v>388</v>
      </c>
      <c r="Q3"/>
      <c r="R3" s="201"/>
    </row>
    <row r="4" spans="1:18" x14ac:dyDescent="0.25">
      <c r="B4" s="199"/>
      <c r="F4" s="200" t="s">
        <v>375</v>
      </c>
      <c r="G4" s="200" t="s">
        <v>376</v>
      </c>
      <c r="H4" s="200" t="s">
        <v>377</v>
      </c>
      <c r="I4" s="200" t="s">
        <v>378</v>
      </c>
      <c r="J4" s="200" t="s">
        <v>379</v>
      </c>
      <c r="K4" s="200" t="s">
        <v>380</v>
      </c>
      <c r="L4" s="200" t="s">
        <v>381</v>
      </c>
      <c r="M4" s="201"/>
      <c r="O4" s="199"/>
      <c r="P4" t="s">
        <v>389</v>
      </c>
      <c r="Q4" s="210">
        <v>0.02</v>
      </c>
      <c r="R4" s="201"/>
    </row>
    <row r="5" spans="1:18" ht="15.75" thickBot="1" x14ac:dyDescent="0.3">
      <c r="B5" s="199"/>
      <c r="C5" s="55" t="s">
        <v>382</v>
      </c>
      <c r="D5" s="55"/>
      <c r="E5" s="55"/>
      <c r="F5" s="202">
        <f>+Tabella_33!E9</f>
        <v>-885564.91847727273</v>
      </c>
      <c r="G5" s="202">
        <f>+Tabella_33!F9</f>
        <v>-645843.9</v>
      </c>
      <c r="H5" s="202">
        <f>+Tabella_33!G9</f>
        <v>-667839.71438333346</v>
      </c>
      <c r="I5" s="202">
        <f>+Tabella_33!H9</f>
        <v>-484837.13611666672</v>
      </c>
      <c r="J5" s="202">
        <f>+Tabella_33!I9</f>
        <v>-481836.95820000005</v>
      </c>
      <c r="K5" s="202">
        <f>+Tabella_33!J9</f>
        <v>-478836.95820000005</v>
      </c>
      <c r="L5" s="202">
        <f>+Tabella_33!K9</f>
        <v>-478836.95820000005</v>
      </c>
      <c r="M5" s="201"/>
      <c r="O5" s="207"/>
      <c r="P5" s="208" t="s">
        <v>390</v>
      </c>
      <c r="Q5" s="211">
        <v>0.03</v>
      </c>
      <c r="R5" s="209"/>
    </row>
    <row r="6" spans="1:18" x14ac:dyDescent="0.25">
      <c r="B6" s="199"/>
      <c r="M6" s="201"/>
    </row>
    <row r="7" spans="1:18" x14ac:dyDescent="0.25">
      <c r="B7" s="199"/>
      <c r="M7" s="201"/>
    </row>
    <row r="8" spans="1:18" x14ac:dyDescent="0.25">
      <c r="B8" s="199"/>
      <c r="C8" s="55" t="s">
        <v>383</v>
      </c>
      <c r="D8" s="55"/>
      <c r="E8" s="55"/>
      <c r="F8" s="202">
        <f>+F5/(1+$Q$4+$Q$5)^F2</f>
        <v>-864222.8685426322</v>
      </c>
      <c r="G8" s="202">
        <f t="shared" ref="G8:L8" si="1">+G5/(1+$Q$4+$Q$5)^G2</f>
        <v>-600265.81821272871</v>
      </c>
      <c r="H8" s="202">
        <f t="shared" si="1"/>
        <v>-591151.76960056473</v>
      </c>
      <c r="I8" s="202">
        <f t="shared" si="1"/>
        <v>-408727.00270330452</v>
      </c>
      <c r="J8" s="202">
        <f t="shared" si="1"/>
        <v>-386855.04303797643</v>
      </c>
      <c r="K8" s="202">
        <f t="shared" si="1"/>
        <v>-366139.44459284132</v>
      </c>
      <c r="L8" s="202">
        <f t="shared" si="1"/>
        <v>-348704.23294556316</v>
      </c>
      <c r="M8" s="201"/>
    </row>
    <row r="9" spans="1:18" x14ac:dyDescent="0.25">
      <c r="B9" s="199"/>
      <c r="M9" s="201"/>
    </row>
    <row r="10" spans="1:18" x14ac:dyDescent="0.25">
      <c r="B10" s="199"/>
      <c r="C10" s="55" t="s">
        <v>384</v>
      </c>
      <c r="D10" s="203"/>
      <c r="E10" s="204">
        <f>+SUM(F8:L8)</f>
        <v>-3566066.1796356114</v>
      </c>
      <c r="F10" s="205"/>
      <c r="G10" s="205"/>
      <c r="H10" s="205"/>
      <c r="I10" s="205"/>
      <c r="J10" s="205"/>
      <c r="K10" s="205"/>
      <c r="L10" s="205"/>
      <c r="M10" s="201"/>
    </row>
    <row r="11" spans="1:18" x14ac:dyDescent="0.25">
      <c r="B11" s="199"/>
      <c r="F11" s="206"/>
      <c r="M11" s="201"/>
    </row>
    <row r="12" spans="1:18" x14ac:dyDescent="0.25">
      <c r="B12" s="199"/>
      <c r="C12" s="55" t="s">
        <v>385</v>
      </c>
      <c r="E12" s="204">
        <f>+E10</f>
        <v>-3566066.1796356114</v>
      </c>
      <c r="M12" s="201"/>
    </row>
    <row r="13" spans="1:18" ht="15.75" thickBot="1" x14ac:dyDescent="0.3">
      <c r="B13" s="207"/>
      <c r="C13" s="208"/>
      <c r="D13" s="208"/>
      <c r="E13" s="208"/>
      <c r="F13" s="208"/>
      <c r="G13" s="208"/>
      <c r="H13" s="208"/>
      <c r="I13" s="208"/>
      <c r="J13" s="208"/>
      <c r="K13" s="208"/>
      <c r="L13" s="208"/>
      <c r="M13" s="209"/>
    </row>
    <row r="14" spans="1:18" ht="15.75" thickBot="1" x14ac:dyDescent="0.3"/>
    <row r="15" spans="1:18" x14ac:dyDescent="0.25">
      <c r="B15" s="194"/>
      <c r="C15" s="171" t="s">
        <v>403</v>
      </c>
      <c r="D15" s="195"/>
      <c r="E15" s="195"/>
      <c r="F15" s="213">
        <f>+F3</f>
        <v>2020</v>
      </c>
      <c r="G15" s="213">
        <f t="shared" ref="G15:L15" si="2">+G3</f>
        <v>2021</v>
      </c>
      <c r="H15" s="213">
        <f t="shared" si="2"/>
        <v>2022</v>
      </c>
      <c r="I15" s="213">
        <f t="shared" si="2"/>
        <v>2023</v>
      </c>
      <c r="J15" s="213">
        <f t="shared" si="2"/>
        <v>2024</v>
      </c>
      <c r="K15" s="213">
        <f t="shared" si="2"/>
        <v>2025</v>
      </c>
      <c r="L15" s="213">
        <f t="shared" si="2"/>
        <v>2026</v>
      </c>
      <c r="M15" s="196"/>
    </row>
    <row r="16" spans="1:18" x14ac:dyDescent="0.25">
      <c r="B16" s="199"/>
      <c r="C16" s="55" t="s">
        <v>391</v>
      </c>
      <c r="F16" s="202">
        <f>+Tabella_25!C60</f>
        <v>-471110.47672783607</v>
      </c>
      <c r="G16" s="202">
        <f>+Tabella_25!D60</f>
        <v>-587400.17980010353</v>
      </c>
      <c r="H16" s="202">
        <f>+Tabella_25!E60</f>
        <v>-620323.24574974959</v>
      </c>
      <c r="I16" s="202">
        <f>+Tabella_25!F60</f>
        <v>-620240.92949667573</v>
      </c>
      <c r="J16" s="202">
        <f>+Tabella_25!G60</f>
        <v>-613159.00691854034</v>
      </c>
      <c r="K16" s="202">
        <f>+Tabella_25!H60</f>
        <v>-613075.44588884222</v>
      </c>
      <c r="L16" s="202">
        <f>+Tabella_25!I60</f>
        <v>-612990.21363855025</v>
      </c>
      <c r="M16" s="201"/>
    </row>
    <row r="17" spans="2:13" x14ac:dyDescent="0.25">
      <c r="B17" s="199"/>
      <c r="F17" s="202">
        <f>+F16*$F$25</f>
        <v>-2580551.2576171597</v>
      </c>
      <c r="G17" s="202">
        <f t="shared" ref="G17:L17" si="3">+G16*$F$25</f>
        <v>-3217538.8737606038</v>
      </c>
      <c r="H17" s="202">
        <f t="shared" si="3"/>
        <v>-3397878.0159318228</v>
      </c>
      <c r="I17" s="202">
        <f t="shared" si="3"/>
        <v>-3397427.1210337351</v>
      </c>
      <c r="J17" s="202">
        <f t="shared" si="3"/>
        <v>-3358635.2343784268</v>
      </c>
      <c r="K17" s="202">
        <f t="shared" si="3"/>
        <v>-3358177.5211011227</v>
      </c>
      <c r="L17" s="202">
        <f t="shared" si="3"/>
        <v>-3357710.6535582733</v>
      </c>
      <c r="M17" s="201"/>
    </row>
    <row r="18" spans="2:13" ht="30" x14ac:dyDescent="0.25">
      <c r="B18" s="199"/>
      <c r="D18" s="214" t="s">
        <v>399</v>
      </c>
      <c r="E18" s="214" t="s">
        <v>400</v>
      </c>
      <c r="F18" t="s">
        <v>401</v>
      </c>
      <c r="M18" s="201"/>
    </row>
    <row r="19" spans="2:13" x14ac:dyDescent="0.25">
      <c r="B19" s="199"/>
      <c r="C19" t="s">
        <v>392</v>
      </c>
      <c r="D19">
        <v>10.1</v>
      </c>
      <c r="E19">
        <v>2</v>
      </c>
      <c r="F19" s="215">
        <f>+D19/E19</f>
        <v>5.05</v>
      </c>
      <c r="M19" s="201"/>
    </row>
    <row r="20" spans="2:13" x14ac:dyDescent="0.25">
      <c r="B20" s="199"/>
      <c r="C20" t="s">
        <v>393</v>
      </c>
      <c r="D20">
        <v>5.5</v>
      </c>
      <c r="E20">
        <v>1</v>
      </c>
      <c r="F20" s="215">
        <f t="shared" ref="F20:F24" si="4">+D20/E20</f>
        <v>5.5</v>
      </c>
      <c r="M20" s="201"/>
    </row>
    <row r="21" spans="2:13" x14ac:dyDescent="0.25">
      <c r="B21" s="199"/>
      <c r="C21" t="s">
        <v>394</v>
      </c>
      <c r="D21">
        <v>2.73</v>
      </c>
      <c r="E21">
        <v>0.4</v>
      </c>
      <c r="F21" s="215">
        <f t="shared" si="4"/>
        <v>6.8249999999999993</v>
      </c>
      <c r="M21" s="201"/>
    </row>
    <row r="22" spans="2:13" x14ac:dyDescent="0.25">
      <c r="B22" s="199"/>
      <c r="C22" t="s">
        <v>395</v>
      </c>
      <c r="D22">
        <v>1.57</v>
      </c>
      <c r="E22">
        <v>0.4</v>
      </c>
      <c r="F22" s="215">
        <f t="shared" si="4"/>
        <v>3.9249999999999998</v>
      </c>
      <c r="M22" s="201"/>
    </row>
    <row r="23" spans="2:13" x14ac:dyDescent="0.25">
      <c r="B23" s="199"/>
      <c r="C23" t="s">
        <v>396</v>
      </c>
      <c r="D23">
        <v>4.3099999999999996</v>
      </c>
      <c r="E23">
        <v>0.9</v>
      </c>
      <c r="F23" s="215">
        <f t="shared" si="4"/>
        <v>4.7888888888888888</v>
      </c>
      <c r="M23" s="201"/>
    </row>
    <row r="24" spans="2:13" x14ac:dyDescent="0.25">
      <c r="B24" s="199"/>
      <c r="C24" t="s">
        <v>397</v>
      </c>
      <c r="D24">
        <v>20.329999999999998</v>
      </c>
      <c r="E24">
        <v>3</v>
      </c>
      <c r="F24" s="215">
        <f t="shared" si="4"/>
        <v>6.7766666666666664</v>
      </c>
      <c r="M24" s="201"/>
    </row>
    <row r="25" spans="2:13" x14ac:dyDescent="0.25">
      <c r="B25" s="199"/>
      <c r="C25" t="s">
        <v>398</v>
      </c>
      <c r="E25" t="s">
        <v>402</v>
      </c>
      <c r="F25" s="215">
        <f>SUM(F19:F24)/6</f>
        <v>5.4775925925925923</v>
      </c>
      <c r="M25" s="201"/>
    </row>
    <row r="26" spans="2:13" ht="15.75" thickBot="1" x14ac:dyDescent="0.3">
      <c r="B26" s="207"/>
      <c r="C26" s="208"/>
      <c r="D26" s="208"/>
      <c r="E26" s="208"/>
      <c r="F26" s="208"/>
      <c r="G26" s="208"/>
      <c r="H26" s="208"/>
      <c r="I26" s="208"/>
      <c r="J26" s="208"/>
      <c r="K26" s="208"/>
      <c r="L26" s="208"/>
      <c r="M26" s="209"/>
    </row>
  </sheetData>
  <hyperlinks>
    <hyperlink ref="A1" location="MENU!A1" display="TABELLE" xr:uid="{7C98589A-C2D0-436C-96AE-22ABE148D84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D413-CE3B-4223-B747-8AED51FCFAF5}">
  <dimension ref="B1:Z54"/>
  <sheetViews>
    <sheetView showGridLines="0" topLeftCell="A14" workbookViewId="0">
      <selection activeCell="F23" sqref="F23"/>
    </sheetView>
  </sheetViews>
  <sheetFormatPr defaultRowHeight="15" x14ac:dyDescent="0.25"/>
  <cols>
    <col min="2" max="2" width="19.42578125" bestFit="1" customWidth="1"/>
    <col min="3" max="3" width="12" bestFit="1" customWidth="1"/>
    <col min="4" max="4" width="9.42578125" bestFit="1" customWidth="1"/>
    <col min="5" max="26" width="12" bestFit="1" customWidth="1"/>
  </cols>
  <sheetData>
    <row r="1" spans="2:26" x14ac:dyDescent="0.25">
      <c r="C1" t="s">
        <v>65</v>
      </c>
      <c r="D1" t="s">
        <v>66</v>
      </c>
      <c r="E1" t="s">
        <v>67</v>
      </c>
      <c r="F1" t="s">
        <v>68</v>
      </c>
      <c r="G1" t="s">
        <v>69</v>
      </c>
      <c r="H1" t="s">
        <v>70</v>
      </c>
      <c r="I1" t="s">
        <v>71</v>
      </c>
      <c r="J1" t="s">
        <v>72</v>
      </c>
      <c r="K1" t="s">
        <v>73</v>
      </c>
      <c r="L1" t="s">
        <v>74</v>
      </c>
      <c r="M1" t="s">
        <v>75</v>
      </c>
      <c r="N1" t="s">
        <v>76</v>
      </c>
      <c r="O1" t="s">
        <v>65</v>
      </c>
      <c r="P1" t="s">
        <v>66</v>
      </c>
      <c r="Q1" t="s">
        <v>67</v>
      </c>
      <c r="R1" t="s">
        <v>68</v>
      </c>
      <c r="S1" t="s">
        <v>69</v>
      </c>
      <c r="T1" t="s">
        <v>70</v>
      </c>
      <c r="U1" t="s">
        <v>71</v>
      </c>
      <c r="V1" t="s">
        <v>72</v>
      </c>
      <c r="W1" t="s">
        <v>73</v>
      </c>
      <c r="X1" t="s">
        <v>74</v>
      </c>
      <c r="Y1" t="s">
        <v>75</v>
      </c>
      <c r="Z1" t="s">
        <v>76</v>
      </c>
    </row>
    <row r="2" spans="2:26" x14ac:dyDescent="0.25">
      <c r="C2" s="181">
        <v>0</v>
      </c>
      <c r="D2" s="181">
        <v>0</v>
      </c>
      <c r="E2" s="181">
        <v>0.02</v>
      </c>
      <c r="F2" s="181">
        <v>0.04</v>
      </c>
      <c r="G2" s="181">
        <v>0.06</v>
      </c>
      <c r="H2" s="181">
        <v>0.08</v>
      </c>
      <c r="I2" s="181">
        <v>0.1</v>
      </c>
      <c r="J2" s="181">
        <v>0.11</v>
      </c>
      <c r="K2" s="181">
        <v>0.13</v>
      </c>
      <c r="L2" s="181">
        <v>0.14000000000000001</v>
      </c>
      <c r="M2" s="181">
        <v>0.15</v>
      </c>
      <c r="N2" s="181">
        <f>100%-SUM(C2:M2)</f>
        <v>0.16999999999999993</v>
      </c>
      <c r="O2" s="181">
        <v>0.05</v>
      </c>
      <c r="P2" s="181">
        <v>0.05</v>
      </c>
      <c r="Q2" s="181">
        <v>0.06</v>
      </c>
      <c r="R2" s="181">
        <v>0.06</v>
      </c>
      <c r="S2" s="181">
        <v>7.0000000000000007E-2</v>
      </c>
      <c r="T2" s="181">
        <v>7.0000000000000007E-2</v>
      </c>
      <c r="U2" s="181">
        <v>0.08</v>
      </c>
      <c r="V2" s="181">
        <v>0.08</v>
      </c>
      <c r="W2" s="181">
        <v>0.11</v>
      </c>
      <c r="X2" s="181">
        <v>0.12</v>
      </c>
      <c r="Y2" s="181">
        <v>0.12</v>
      </c>
      <c r="Z2" s="181">
        <f>100%-SUM(O2:Y2)</f>
        <v>0.13</v>
      </c>
    </row>
    <row r="3" spans="2:26" x14ac:dyDescent="0.25">
      <c r="B3" t="s">
        <v>354</v>
      </c>
    </row>
    <row r="6" spans="2:26" x14ac:dyDescent="0.25">
      <c r="B6" t="s">
        <v>355</v>
      </c>
      <c r="C6" s="161">
        <f>+Calcoli!$C$13*Foglio2!C2</f>
        <v>0</v>
      </c>
      <c r="D6" s="161">
        <f>+Calcoli!$C$13*Foglio2!D2</f>
        <v>0</v>
      </c>
      <c r="E6" s="161">
        <f>+Calcoli!$C$13*Foglio2!E2</f>
        <v>0.09</v>
      </c>
      <c r="F6" s="161">
        <f>+Calcoli!$C$13*Foglio2!F2</f>
        <v>0.18</v>
      </c>
      <c r="G6" s="161">
        <f>+Calcoli!$C$13*Foglio2!G2</f>
        <v>0.27</v>
      </c>
      <c r="H6" s="161">
        <f>+Calcoli!$C$13*Foglio2!H2</f>
        <v>0.36</v>
      </c>
      <c r="I6" s="161">
        <f>+Calcoli!$C$13*Foglio2!I2</f>
        <v>0.45</v>
      </c>
      <c r="J6" s="161">
        <f>+Calcoli!$C$13*Foglio2!J2</f>
        <v>0.495</v>
      </c>
      <c r="K6" s="161">
        <f>+Calcoli!$C$13*Foglio2!K2</f>
        <v>0.58499999999999996</v>
      </c>
      <c r="L6" s="161">
        <f>+Calcoli!$C$13*Foglio2!L2</f>
        <v>0.63000000000000012</v>
      </c>
      <c r="M6" s="161">
        <f>+Calcoli!$C$13*Foglio2!M2</f>
        <v>0.67499999999999993</v>
      </c>
      <c r="N6" s="161">
        <f>+Calcoli!$C$13*Foglio2!N2</f>
        <v>0.76499999999999968</v>
      </c>
      <c r="O6" s="161">
        <f>+Calcoli!$C$13*Foglio2!O2</f>
        <v>0.22500000000000001</v>
      </c>
      <c r="P6" s="161">
        <f>+Calcoli!$C$13*Foglio2!P2</f>
        <v>0.22500000000000001</v>
      </c>
      <c r="Q6" s="161">
        <f>+Calcoli!$C$13*Foglio2!Q2</f>
        <v>0.27</v>
      </c>
      <c r="R6" s="161">
        <f>+Calcoli!$C$13*Foglio2!R2</f>
        <v>0.27</v>
      </c>
      <c r="S6" s="161">
        <f>+Calcoli!$C$13*Foglio2!S2</f>
        <v>0.31500000000000006</v>
      </c>
      <c r="T6" s="161">
        <f>+Calcoli!$C$13*Foglio2!T2</f>
        <v>0.31500000000000006</v>
      </c>
      <c r="U6" s="161">
        <f>+Calcoli!$C$13*Foglio2!U2</f>
        <v>0.36</v>
      </c>
      <c r="V6" s="161">
        <f>+Calcoli!$C$13*Foglio2!V2</f>
        <v>0.36</v>
      </c>
      <c r="W6" s="161">
        <f>+Calcoli!$C$13*Foglio2!W2</f>
        <v>0.495</v>
      </c>
      <c r="X6" s="161">
        <f>+Calcoli!$C$13*Foglio2!X2</f>
        <v>0.54</v>
      </c>
      <c r="Y6" s="161">
        <f>+Calcoli!$C$13*Foglio2!Y2</f>
        <v>0.54</v>
      </c>
      <c r="Z6" s="161">
        <f>+Calcoli!$C$13*Foglio2!Z2</f>
        <v>0.58499999999999996</v>
      </c>
    </row>
    <row r="8" spans="2:26" x14ac:dyDescent="0.25">
      <c r="B8" t="s">
        <v>4</v>
      </c>
      <c r="C8" s="161">
        <f>+C6*Parametri!$F$8</f>
        <v>0</v>
      </c>
      <c r="D8" s="161">
        <f>+D6*Parametri!$F$8</f>
        <v>0</v>
      </c>
      <c r="E8" s="161">
        <f>+E6*Parametri!$F$8</f>
        <v>1.9799999999999998E-2</v>
      </c>
      <c r="F8" s="161">
        <f>+F6*Parametri!$F$8</f>
        <v>3.9599999999999996E-2</v>
      </c>
      <c r="G8" s="161">
        <f>+G6*Parametri!$F$8</f>
        <v>5.9400000000000001E-2</v>
      </c>
      <c r="H8" s="161">
        <f>+H6*Parametri!$F$8</f>
        <v>7.9199999999999993E-2</v>
      </c>
      <c r="I8" s="161">
        <f>+I6*Parametri!$F$8</f>
        <v>9.9000000000000005E-2</v>
      </c>
      <c r="J8" s="161">
        <f>+J6*Parametri!$F$8</f>
        <v>0.1089</v>
      </c>
      <c r="K8" s="161">
        <f>+K6*Parametri!$F$8</f>
        <v>0.12869999999999998</v>
      </c>
      <c r="L8" s="161">
        <f>+L6*Parametri!$F$8</f>
        <v>0.13860000000000003</v>
      </c>
      <c r="M8" s="161">
        <f>+M6*Parametri!$F$8</f>
        <v>0.14849999999999999</v>
      </c>
      <c r="N8" s="161">
        <f>+N6*Parametri!$F$8</f>
        <v>0.16829999999999992</v>
      </c>
      <c r="O8" s="161">
        <f>+O6*Parametri!$F$8</f>
        <v>4.9500000000000002E-2</v>
      </c>
      <c r="P8" s="161">
        <f>+P6*Parametri!$F$8</f>
        <v>4.9500000000000002E-2</v>
      </c>
      <c r="Q8" s="161">
        <f>+Q6*Parametri!$F$8</f>
        <v>5.9400000000000001E-2</v>
      </c>
      <c r="R8" s="161">
        <f>+R6*Parametri!$F$8</f>
        <v>5.9400000000000001E-2</v>
      </c>
      <c r="S8" s="161">
        <f>+S6*Parametri!$F$8</f>
        <v>6.9300000000000014E-2</v>
      </c>
      <c r="T8" s="161">
        <f>+T6*Parametri!$F$8</f>
        <v>6.9300000000000014E-2</v>
      </c>
      <c r="U8" s="161">
        <f>+U6*Parametri!$F$8</f>
        <v>7.9199999999999993E-2</v>
      </c>
      <c r="V8" s="161">
        <f>+V6*Parametri!$F$8</f>
        <v>7.9199999999999993E-2</v>
      </c>
      <c r="W8" s="161">
        <f>+W6*Parametri!$F$8</f>
        <v>0.1089</v>
      </c>
      <c r="X8" s="161">
        <f>+X6*Parametri!$F$8</f>
        <v>0.1188</v>
      </c>
      <c r="Y8" s="161">
        <f>+Y6*Parametri!$F$8</f>
        <v>0.1188</v>
      </c>
      <c r="Z8" s="161">
        <f>+Z6*Parametri!$F$8</f>
        <v>0.12869999999999998</v>
      </c>
    </row>
    <row r="10" spans="2:26" x14ac:dyDescent="0.25">
      <c r="B10" t="s">
        <v>238</v>
      </c>
      <c r="C10" s="161">
        <f>+IF(Parametri!$F$11=0,C6+C8,0)</f>
        <v>0</v>
      </c>
      <c r="D10" s="161">
        <f>+IF(Parametri!$F$11=0,D6+D8,IF(Parametri!$F$11=30,C6+C8,0))</f>
        <v>0</v>
      </c>
      <c r="E10" s="161">
        <f>+IF(Parametri!$F$11=0,E6+E8,IF(Parametri!$F$11=30,D6+D8,IF(Parametri!$F$11=60,C6+C8,0)))</f>
        <v>0</v>
      </c>
      <c r="F10" s="161">
        <f>+IF(Parametri!$F$11=0,F6+F8,IF(Parametri!$F$11=30,E6+E8,IF(Parametri!$F$11=60,D6+D8,IF(Parametri!$F$11=60,C6+C8,0))))</f>
        <v>0.10979999999999999</v>
      </c>
      <c r="G10" s="161">
        <f>+IF(Parametri!$F$11=0,G6+G8,IF(Parametri!$F$11=30,F6+F8,IF(Parametri!$F$11=60,E6+E8,IF(Parametri!$F$11=60,D6+D8,0))))</f>
        <v>0.21959999999999999</v>
      </c>
      <c r="H10" s="161">
        <f>+IF(Parametri!$F$11=0,H6+H8,IF(Parametri!$F$11=30,G6+G8,IF(Parametri!$F$11=60,F6+F8,IF(Parametri!$F$11=60,E6+E8,0))))</f>
        <v>0.32940000000000003</v>
      </c>
      <c r="I10" s="161">
        <f>+IF(Parametri!$F$11=0,I6+I8,IF(Parametri!$F$11=30,H6+H8,IF(Parametri!$F$11=60,G6+G8,IF(Parametri!$F$11=60,F6+F8,0))))</f>
        <v>0.43919999999999998</v>
      </c>
      <c r="J10" s="161">
        <f>+IF(Parametri!$F$11=0,J6+J8,IF(Parametri!$F$11=30,I6+I8,IF(Parametri!$F$11=60,H6+H8,IF(Parametri!$F$11=60,G6+G8,0))))</f>
        <v>0.54900000000000004</v>
      </c>
      <c r="K10" s="161">
        <f>+IF(Parametri!$F$11=0,K6+K8,IF(Parametri!$F$11=30,J6+J8,IF(Parametri!$F$11=60,I6+I8,IF(Parametri!$F$11=60,H6+H8,0))))</f>
        <v>0.60389999999999999</v>
      </c>
      <c r="L10" s="161">
        <f>+IF(Parametri!$F$11=0,L6+L8,IF(Parametri!$F$11=30,K6+K8,IF(Parametri!$F$11=60,J6+J8,IF(Parametri!$F$11=60,I6+I8,0))))</f>
        <v>0.7137</v>
      </c>
      <c r="M10" s="161">
        <f>+IF(Parametri!$F$11=0,M6+M8,IF(Parametri!$F$11=30,L6+L8,IF(Parametri!$F$11=60,K6+K8,IF(Parametri!$F$11=60,J6+J8,0))))</f>
        <v>0.76860000000000017</v>
      </c>
      <c r="N10" s="161">
        <f>+IF(Parametri!$F$11=0,N6+N8,IF(Parametri!$F$11=30,M6+M8,IF(Parametri!$F$11=60,L6+L8,IF(Parametri!$F$11=60,K6+K8,0))))</f>
        <v>0.8234999999999999</v>
      </c>
      <c r="O10" s="161">
        <f>+IF(Parametri!$F$11=0,O6+O8,IF(Parametri!$F$11=30,N6+N8,IF(Parametri!$F$11=60,M6+M8,IF(Parametri!$F$11=60,L6+L8,0))))</f>
        <v>0.93329999999999957</v>
      </c>
      <c r="P10" s="161">
        <f>+IF(Parametri!$F$11=0,P6+P8,IF(Parametri!$F$11=30,O6+O8,IF(Parametri!$F$11=60,N6+N8,IF(Parametri!$F$11=60,M6+M8,0))))</f>
        <v>0.27450000000000002</v>
      </c>
      <c r="Q10" s="161">
        <f>+IF(Parametri!$F$11=0,Q6+Q8,IF(Parametri!$F$11=30,P6+P8,IF(Parametri!$F$11=60,O6+O8,IF(Parametri!$F$11=60,N6+N8,0))))</f>
        <v>0.27450000000000002</v>
      </c>
      <c r="R10" s="161">
        <f>+IF(Parametri!$F$11=0,R6+R8,IF(Parametri!$F$11=30,Q6+Q8,IF(Parametri!$F$11=60,P6+P8,IF(Parametri!$F$11=60,O6+O8,0))))</f>
        <v>0.32940000000000003</v>
      </c>
      <c r="S10" s="161">
        <f>+IF(Parametri!$F$11=0,S6+S8,IF(Parametri!$F$11=30,R6+R8,IF(Parametri!$F$11=60,Q6+Q8,IF(Parametri!$F$11=60,P6+P8,0))))</f>
        <v>0.32940000000000003</v>
      </c>
      <c r="T10" s="161">
        <f>+IF(Parametri!$F$11=0,T6+T8,IF(Parametri!$F$11=30,S6+S8,IF(Parametri!$F$11=60,R6+R8,IF(Parametri!$F$11=60,Q6+Q8,0))))</f>
        <v>0.38430000000000009</v>
      </c>
      <c r="U10" s="161">
        <f>+IF(Parametri!$F$11=0,U6+U8,IF(Parametri!$F$11=30,T6+T8,IF(Parametri!$F$11=60,S6+S8,IF(Parametri!$F$11=60,R6+R8,0))))</f>
        <v>0.38430000000000009</v>
      </c>
      <c r="V10" s="161">
        <f>+IF(Parametri!$F$11=0,V6+V8,IF(Parametri!$F$11=30,U6+U8,IF(Parametri!$F$11=60,T6+T8,IF(Parametri!$F$11=60,S6+S8,0))))</f>
        <v>0.43919999999999998</v>
      </c>
      <c r="W10" s="161">
        <f>+IF(Parametri!$F$11=0,W6+W8,IF(Parametri!$F$11=30,V6+V8,IF(Parametri!$F$11=60,U6+U8,IF(Parametri!$F$11=60,T6+T8,0))))</f>
        <v>0.43919999999999998</v>
      </c>
      <c r="X10" s="161">
        <f>+IF(Parametri!$F$11=0,X6+X8,IF(Parametri!$F$11=30,W6+W8,IF(Parametri!$F$11=60,V6+V8,IF(Parametri!$F$11=60,U6+U8,0))))</f>
        <v>0.60389999999999999</v>
      </c>
      <c r="Y10" s="161">
        <f>+IF(Parametri!$F$11=0,Y6+Y8,IF(Parametri!$F$11=30,X6+X8,IF(Parametri!$F$11=60,W6+W8,IF(Parametri!$F$11=60,V6+V8,0))))</f>
        <v>0.65880000000000005</v>
      </c>
      <c r="Z10" s="161">
        <f>+IF(Parametri!$F$11=0,Z6+Z8,IF(Parametri!$F$11=30,Y6+Y8,IF(Parametri!$F$11=60,X6+X8,IF(Parametri!$F$11=60,W6+W8,0))))</f>
        <v>0.65880000000000005</v>
      </c>
    </row>
    <row r="13" spans="2:26" x14ac:dyDescent="0.25">
      <c r="B13" t="s">
        <v>356</v>
      </c>
      <c r="C13" s="182"/>
      <c r="D13" s="182"/>
      <c r="E13" s="182">
        <v>30000</v>
      </c>
      <c r="F13" s="182">
        <v>30000</v>
      </c>
      <c r="G13" s="182">
        <v>30000</v>
      </c>
      <c r="H13" s="182">
        <v>30000</v>
      </c>
      <c r="I13" s="182">
        <v>30000</v>
      </c>
      <c r="J13" s="182">
        <v>30000</v>
      </c>
      <c r="K13" s="182">
        <v>30000</v>
      </c>
      <c r="L13" s="182">
        <v>30000</v>
      </c>
      <c r="M13" s="182">
        <v>30000</v>
      </c>
      <c r="N13" s="182">
        <v>30000</v>
      </c>
      <c r="O13" s="182">
        <v>30000</v>
      </c>
      <c r="P13" s="182">
        <v>30000</v>
      </c>
      <c r="Q13" s="182">
        <v>30000</v>
      </c>
      <c r="R13" s="182">
        <v>30000</v>
      </c>
      <c r="S13" s="182">
        <v>30000</v>
      </c>
      <c r="T13" s="182">
        <v>30000</v>
      </c>
      <c r="U13" s="182">
        <v>30000</v>
      </c>
      <c r="V13" s="182">
        <v>30000</v>
      </c>
      <c r="W13" s="182">
        <v>30000</v>
      </c>
      <c r="X13" s="182">
        <v>30000</v>
      </c>
      <c r="Y13" s="182">
        <v>30000</v>
      </c>
      <c r="Z13" s="182">
        <v>30000</v>
      </c>
    </row>
    <row r="16" spans="2:26" x14ac:dyDescent="0.25">
      <c r="B16" t="s">
        <v>14</v>
      </c>
      <c r="C16" s="161" t="e">
        <f>+((Tabella_32!$C$5*Tabella_32!$C$10)*C2)+C13</f>
        <v>#DIV/0!</v>
      </c>
      <c r="D16" s="161" t="e">
        <f>+((Tabella_32!$C$5*Tabella_32!$C$10)*D2)+D13</f>
        <v>#DIV/0!</v>
      </c>
      <c r="E16" s="161" t="e">
        <f>+((Tabella_32!$C$5*Tabella_32!$C$10)*E2)+E13-D13</f>
        <v>#DIV/0!</v>
      </c>
      <c r="F16" s="161" t="e">
        <f>+((Tabella_32!$C$5*Tabella_32!$C$10)*F2)+F13-E13</f>
        <v>#DIV/0!</v>
      </c>
      <c r="G16" s="161" t="e">
        <f>+((Tabella_32!$C$5*Tabella_32!$C$10)*G2)+G13-F13</f>
        <v>#DIV/0!</v>
      </c>
      <c r="H16" s="161" t="e">
        <f>+((Tabella_32!$C$5*Tabella_32!$C$10)*H2)+H13-G13</f>
        <v>#DIV/0!</v>
      </c>
      <c r="I16" s="161" t="e">
        <f>+((Tabella_32!$C$5*Tabella_32!$C$10)*I2)+I13-H13</f>
        <v>#DIV/0!</v>
      </c>
      <c r="J16" s="161" t="e">
        <f>+((Tabella_32!$C$5*Tabella_32!$C$10)*J2)+J13-I13</f>
        <v>#DIV/0!</v>
      </c>
      <c r="K16" s="161" t="e">
        <f>+((Tabella_32!$C$5*Tabella_32!$C$10)*K2)+K13-J13</f>
        <v>#DIV/0!</v>
      </c>
      <c r="L16" s="161" t="e">
        <f>+((Tabella_32!$C$5*Tabella_32!$C$10)*L2)+L13-K13</f>
        <v>#DIV/0!</v>
      </c>
      <c r="M16" s="161" t="e">
        <f>+((Tabella_32!$C$5*Tabella_32!$C$10)*M2)+M13-L13</f>
        <v>#DIV/0!</v>
      </c>
      <c r="N16" s="161" t="e">
        <f>+((Tabella_32!$D$5*Tabella_32!$D$10)*N2)+N13-M13</f>
        <v>#DIV/0!</v>
      </c>
      <c r="O16" s="161" t="e">
        <f>+((Tabella_32!$D$5*Tabella_32!$D$10)*O2)+O13-N13</f>
        <v>#DIV/0!</v>
      </c>
      <c r="P16" s="161" t="e">
        <f>+((Tabella_32!$D$5*Tabella_32!$D$10)*P2)+P13-O13</f>
        <v>#DIV/0!</v>
      </c>
      <c r="Q16" s="161" t="e">
        <f>+((Tabella_32!$D$5*Tabella_32!$D$10)*Q2)+Q13-P13</f>
        <v>#DIV/0!</v>
      </c>
      <c r="R16" s="161" t="e">
        <f>+((Tabella_32!$D$5*Tabella_32!$D$10)*R2)+R13-Q13</f>
        <v>#DIV/0!</v>
      </c>
      <c r="S16" s="161" t="e">
        <f>+((Tabella_32!$D$5*Tabella_32!$D$10)*S2)+S13-R13</f>
        <v>#DIV/0!</v>
      </c>
      <c r="T16" s="161" t="e">
        <f>+((Tabella_32!$D$5*Tabella_32!$D$10)*T2)+T13-S13</f>
        <v>#DIV/0!</v>
      </c>
      <c r="U16" s="161" t="e">
        <f>+((Tabella_32!$D$5*Tabella_32!$D$10)*U2)+U13-T13</f>
        <v>#DIV/0!</v>
      </c>
      <c r="V16" s="161" t="e">
        <f>+((Tabella_32!$D$5*Tabella_32!$D$10)*V2)+V13-U13</f>
        <v>#DIV/0!</v>
      </c>
      <c r="W16" s="161" t="e">
        <f>+((Tabella_32!$D$5*Tabella_32!$D$10)*W2)+W13-V13</f>
        <v>#DIV/0!</v>
      </c>
      <c r="X16" s="161" t="e">
        <f>+((Tabella_32!$D$5*Tabella_32!$D$10)*X2)+X13-W13</f>
        <v>#DIV/0!</v>
      </c>
      <c r="Y16" s="161" t="e">
        <f>+((Tabella_32!$D$5*Tabella_32!$D$10)*Y2)+Y13-X13</f>
        <v>#DIV/0!</v>
      </c>
      <c r="Z16" s="161" t="e">
        <f>+((Tabella_32!$D$5*Tabella_32!$D$10)*Z2)+Z13-Y13</f>
        <v>#DIV/0!</v>
      </c>
    </row>
    <row r="18" spans="2:26" x14ac:dyDescent="0.25">
      <c r="B18" t="s">
        <v>16</v>
      </c>
      <c r="C18" s="161" t="e">
        <f>+C16*Parametri!$I$8</f>
        <v>#DIV/0!</v>
      </c>
      <c r="D18" s="161" t="e">
        <f>+D16*Parametri!$I$8</f>
        <v>#DIV/0!</v>
      </c>
      <c r="E18" s="161" t="e">
        <f>+E16*Parametri!$I$8</f>
        <v>#DIV/0!</v>
      </c>
      <c r="F18" s="161" t="e">
        <f>+F16*Parametri!$I$8</f>
        <v>#DIV/0!</v>
      </c>
      <c r="G18" s="161" t="e">
        <f>+G16*Parametri!$I$8</f>
        <v>#DIV/0!</v>
      </c>
      <c r="H18" s="161" t="e">
        <f>+H16*Parametri!$I$8</f>
        <v>#DIV/0!</v>
      </c>
      <c r="I18" s="161" t="e">
        <f>+I16*Parametri!$I$8</f>
        <v>#DIV/0!</v>
      </c>
      <c r="J18" s="161" t="e">
        <f>+J16*Parametri!$I$8</f>
        <v>#DIV/0!</v>
      </c>
      <c r="K18" s="161" t="e">
        <f>+K16*Parametri!$I$8</f>
        <v>#DIV/0!</v>
      </c>
      <c r="L18" s="161" t="e">
        <f>+L16*Parametri!$I$8</f>
        <v>#DIV/0!</v>
      </c>
      <c r="M18" s="161" t="e">
        <f>+M16*Parametri!$I$8</f>
        <v>#DIV/0!</v>
      </c>
      <c r="N18" s="161" t="e">
        <f>+N16*Parametri!$I$8</f>
        <v>#DIV/0!</v>
      </c>
      <c r="O18" s="161" t="e">
        <f>+O16*Parametri!$I$8</f>
        <v>#DIV/0!</v>
      </c>
      <c r="P18" s="161" t="e">
        <f>+P16*Parametri!$I$8</f>
        <v>#DIV/0!</v>
      </c>
      <c r="Q18" s="161" t="e">
        <f>+Q16*Parametri!$I$8</f>
        <v>#DIV/0!</v>
      </c>
      <c r="R18" s="161" t="e">
        <f>+R16*Parametri!$I$8</f>
        <v>#DIV/0!</v>
      </c>
      <c r="S18" s="161" t="e">
        <f>+S16*Parametri!$I$8</f>
        <v>#DIV/0!</v>
      </c>
      <c r="T18" s="161" t="e">
        <f>+T16*Parametri!$I$8</f>
        <v>#DIV/0!</v>
      </c>
      <c r="U18" s="161" t="e">
        <f>+U16*Parametri!$I$8</f>
        <v>#DIV/0!</v>
      </c>
      <c r="V18" s="161" t="e">
        <f>+V16*Parametri!$I$8</f>
        <v>#DIV/0!</v>
      </c>
      <c r="W18" s="161" t="e">
        <f>+W16*Parametri!$I$8</f>
        <v>#DIV/0!</v>
      </c>
      <c r="X18" s="161" t="e">
        <f>+X16*Parametri!$I$8</f>
        <v>#DIV/0!</v>
      </c>
      <c r="Y18" s="161" t="e">
        <f>+Y16*Parametri!$I$8</f>
        <v>#DIV/0!</v>
      </c>
      <c r="Z18" s="161" t="e">
        <f>+Z16*Parametri!$I$8</f>
        <v>#DIV/0!</v>
      </c>
    </row>
    <row r="20" spans="2:26" x14ac:dyDescent="0.25">
      <c r="B20" t="s">
        <v>357</v>
      </c>
      <c r="C20" s="161">
        <f>+IF(Parametri!$I$11=0,C16+C18,0)</f>
        <v>0</v>
      </c>
      <c r="D20" s="161">
        <f>+IF(Parametri!$I$11=0,D16+D18,IF(Parametri!$I$11=30,C16+C18,0))</f>
        <v>0</v>
      </c>
      <c r="E20" s="161" t="e">
        <f>+IF(Parametri!$I$11=0,E16+E18,IF(Parametri!$I$11=30,D16+D18,IF(Parametri!$I$11=60,C16+C18,0)))</f>
        <v>#DIV/0!</v>
      </c>
      <c r="F20" s="161" t="e">
        <f>+IF(Parametri!$I$11=0,F16+F18,IF(Parametri!$I$11=30,E16+E18,IF(Parametri!$I$11=60,D16+D18,IF(Parametri!$I$11=60,C16+C18,0))))</f>
        <v>#DIV/0!</v>
      </c>
      <c r="G20" s="161" t="e">
        <f>+IF(Parametri!$I$11=0,G16+G18,IF(Parametri!$I$11=30,F16+F18,IF(Parametri!$I$11=60,E16+E18,IF(Parametri!$I$11=60,D16+D18,0))))</f>
        <v>#DIV/0!</v>
      </c>
      <c r="H20" s="161" t="e">
        <f>+IF(Parametri!$I$11=0,H16+H18,IF(Parametri!$I$11=30,G16+G18,IF(Parametri!$I$11=60,F16+F18,IF(Parametri!$I$11=60,E16+E18,0))))</f>
        <v>#DIV/0!</v>
      </c>
      <c r="I20" s="161" t="e">
        <f>+IF(Parametri!$I$11=0,I16+I18,IF(Parametri!$I$11=30,H16+H18,IF(Parametri!$I$11=60,G16+G18,IF(Parametri!$I$11=60,F16+F18,0))))</f>
        <v>#DIV/0!</v>
      </c>
      <c r="J20" s="161" t="e">
        <f>+IF(Parametri!$I$11=0,J16+J18,IF(Parametri!$I$11=30,I16+I18,IF(Parametri!$I$11=60,H16+H18,IF(Parametri!$I$11=60,G16+G18,0))))</f>
        <v>#DIV/0!</v>
      </c>
      <c r="K20" s="161" t="e">
        <f>+IF(Parametri!$I$11=0,K16+K18,IF(Parametri!$I$11=30,J16+J18,IF(Parametri!$I$11=60,I16+I18,IF(Parametri!$I$11=60,H16+H18,0))))</f>
        <v>#DIV/0!</v>
      </c>
      <c r="L20" s="161" t="e">
        <f>+IF(Parametri!$I$11=0,L16+L18,IF(Parametri!$I$11=30,K16+K18,IF(Parametri!$I$11=60,J16+J18,IF(Parametri!$I$11=60,I16+I18,0))))</f>
        <v>#DIV/0!</v>
      </c>
      <c r="M20" s="161" t="e">
        <f>+IF(Parametri!$I$11=0,M16+M18,IF(Parametri!$I$11=30,L16+L18,IF(Parametri!$I$11=60,K16+K18,IF(Parametri!$I$11=60,J16+J18,0))))</f>
        <v>#DIV/0!</v>
      </c>
      <c r="N20" s="161" t="e">
        <f>+IF(Parametri!$I$11=0,N16+N18,IF(Parametri!$I$11=30,M16+M18,IF(Parametri!$I$11=60,L16+L18,IF(Parametri!$I$11=60,K16+K18,0))))</f>
        <v>#DIV/0!</v>
      </c>
      <c r="O20" s="161" t="e">
        <f>+IF(Parametri!$I$11=0,O16+O18,IF(Parametri!$I$11=30,N16+N18,IF(Parametri!$I$11=60,M16+M18,IF(Parametri!$I$11=60,L16+L18,0))))</f>
        <v>#DIV/0!</v>
      </c>
      <c r="P20" s="161" t="e">
        <f>+IF(Parametri!$I$11=0,P16+P18,IF(Parametri!$I$11=30,O16+O18,IF(Parametri!$I$11=60,N16+N18,IF(Parametri!$I$11=60,M16+M18,0))))</f>
        <v>#DIV/0!</v>
      </c>
      <c r="Q20" s="161" t="e">
        <f>+IF(Parametri!$I$11=0,Q16+Q18,IF(Parametri!$I$11=30,P16+P18,IF(Parametri!$I$11=60,O16+O18,IF(Parametri!$I$11=60,N16+N18,0))))</f>
        <v>#DIV/0!</v>
      </c>
      <c r="R20" s="161" t="e">
        <f>+IF(Parametri!$I$11=0,R16+R18,IF(Parametri!$I$11=30,Q16+Q18,IF(Parametri!$I$11=60,P16+P18,IF(Parametri!$I$11=60,O16+O18,0))))</f>
        <v>#DIV/0!</v>
      </c>
      <c r="S20" s="161" t="e">
        <f>+IF(Parametri!$I$11=0,S16+S18,IF(Parametri!$I$11=30,R16+R18,IF(Parametri!$I$11=60,Q16+Q18,IF(Parametri!$I$11=60,P16+P18,0))))</f>
        <v>#DIV/0!</v>
      </c>
      <c r="T20" s="161" t="e">
        <f>+IF(Parametri!$I$11=0,T16+T18,IF(Parametri!$I$11=30,S16+S18,IF(Parametri!$I$11=60,R16+R18,IF(Parametri!$I$11=60,Q16+Q18,0))))</f>
        <v>#DIV/0!</v>
      </c>
      <c r="U20" s="161" t="e">
        <f>+IF(Parametri!$I$11=0,U16+U18,IF(Parametri!$I$11=30,T16+T18,IF(Parametri!$I$11=60,S16+S18,IF(Parametri!$I$11=60,R16+R18,0))))</f>
        <v>#DIV/0!</v>
      </c>
      <c r="V20" s="161" t="e">
        <f>+IF(Parametri!$I$11=0,V16+V18,IF(Parametri!$I$11=30,U16+U18,IF(Parametri!$I$11=60,T16+T18,IF(Parametri!$I$11=60,S16+S18,0))))</f>
        <v>#DIV/0!</v>
      </c>
      <c r="W20" s="161" t="e">
        <f>+IF(Parametri!$I$11=0,W16+W18,IF(Parametri!$I$11=30,V16+V18,IF(Parametri!$I$11=60,U16+U18,IF(Parametri!$I$11=60,T16+T18,0))))</f>
        <v>#DIV/0!</v>
      </c>
      <c r="X20" s="161" t="e">
        <f>+IF(Parametri!$I$11=0,X16+X18,IF(Parametri!$I$11=30,W16+W18,IF(Parametri!$I$11=60,V16+V18,IF(Parametri!$I$11=60,U16+U18,0))))</f>
        <v>#DIV/0!</v>
      </c>
      <c r="Y20" s="161" t="e">
        <f>+IF(Parametri!$I$11=0,Y16+Y18,IF(Parametri!$I$11=30,X16+X18,IF(Parametri!$I$11=60,W16+W18,IF(Parametri!$I$11=60,V16+V18,0))))</f>
        <v>#DIV/0!</v>
      </c>
      <c r="Z20" s="161" t="e">
        <f>+IF(Parametri!$I$11=0,Z16+Z18,IF(Parametri!$I$11=30,Y16+Y18,IF(Parametri!$I$11=60,X16+X18,IF(Parametri!$I$11=60,W16+W18,0))))</f>
        <v>#DIV/0!</v>
      </c>
    </row>
    <row r="23" spans="2:26" x14ac:dyDescent="0.25">
      <c r="B23" t="s">
        <v>45</v>
      </c>
    </row>
    <row r="25" spans="2:26" x14ac:dyDescent="0.25">
      <c r="B25" t="s">
        <v>4</v>
      </c>
    </row>
    <row r="27" spans="2:26" x14ac:dyDescent="0.25">
      <c r="B27" t="s">
        <v>357</v>
      </c>
    </row>
    <row r="29" spans="2:26" x14ac:dyDescent="0.25">
      <c r="B29" t="s">
        <v>358</v>
      </c>
    </row>
    <row r="30" spans="2:26" x14ac:dyDescent="0.25">
      <c r="B30" t="s">
        <v>16</v>
      </c>
    </row>
    <row r="31" spans="2:26" x14ac:dyDescent="0.25">
      <c r="B31" t="s">
        <v>357</v>
      </c>
    </row>
    <row r="33" spans="2:2" x14ac:dyDescent="0.25">
      <c r="B33" t="s">
        <v>24</v>
      </c>
    </row>
    <row r="34" spans="2:2" x14ac:dyDescent="0.25">
      <c r="B34" t="s">
        <v>16</v>
      </c>
    </row>
    <row r="35" spans="2:2" x14ac:dyDescent="0.25">
      <c r="B35" t="s">
        <v>357</v>
      </c>
    </row>
    <row r="37" spans="2:2" x14ac:dyDescent="0.25">
      <c r="B37" t="s">
        <v>226</v>
      </c>
    </row>
    <row r="40" spans="2:2" x14ac:dyDescent="0.25">
      <c r="B40" t="s">
        <v>4</v>
      </c>
    </row>
    <row r="41" spans="2:2" x14ac:dyDescent="0.25">
      <c r="B41" t="s">
        <v>16</v>
      </c>
    </row>
    <row r="42" spans="2:2" x14ac:dyDescent="0.25">
      <c r="B42" t="s">
        <v>103</v>
      </c>
    </row>
    <row r="43" spans="2:2" x14ac:dyDescent="0.25">
      <c r="B43" t="s">
        <v>359</v>
      </c>
    </row>
    <row r="45" spans="2:2" x14ac:dyDescent="0.25">
      <c r="B45" t="s">
        <v>102</v>
      </c>
    </row>
    <row r="46" spans="2:2" x14ac:dyDescent="0.25">
      <c r="B46" t="s">
        <v>31</v>
      </c>
    </row>
    <row r="48" spans="2:2" x14ac:dyDescent="0.25">
      <c r="B48" t="s">
        <v>138</v>
      </c>
    </row>
    <row r="50" spans="2:2" x14ac:dyDescent="0.25">
      <c r="B50" t="s">
        <v>360</v>
      </c>
    </row>
    <row r="51" spans="2:2" x14ac:dyDescent="0.25">
      <c r="B51" t="s">
        <v>21</v>
      </c>
    </row>
    <row r="52" spans="2:2" x14ac:dyDescent="0.25">
      <c r="B52" t="s">
        <v>361</v>
      </c>
    </row>
    <row r="54" spans="2:2" x14ac:dyDescent="0.25">
      <c r="B54" t="s">
        <v>362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6DA7-CE29-4502-AB80-E5D638305BBE}">
  <dimension ref="C2:I13"/>
  <sheetViews>
    <sheetView showGridLines="0" topLeftCell="A2" workbookViewId="0">
      <selection activeCell="E13" sqref="E13"/>
    </sheetView>
  </sheetViews>
  <sheetFormatPr defaultRowHeight="15" x14ac:dyDescent="0.25"/>
  <cols>
    <col min="3" max="3" width="21.85546875" bestFit="1" customWidth="1"/>
    <col min="4" max="4" width="13.140625" bestFit="1" customWidth="1"/>
    <col min="5" max="7" width="13.140625" customWidth="1"/>
    <col min="9" max="10" width="23.42578125" bestFit="1" customWidth="1"/>
  </cols>
  <sheetData>
    <row r="2" spans="3:9" x14ac:dyDescent="0.25">
      <c r="D2" s="78" t="s">
        <v>345</v>
      </c>
      <c r="E2" s="78" t="s">
        <v>346</v>
      </c>
      <c r="F2" s="78" t="s">
        <v>347</v>
      </c>
    </row>
    <row r="3" spans="3:9" x14ac:dyDescent="0.25">
      <c r="D3" s="78" t="s">
        <v>330</v>
      </c>
      <c r="E3" s="78" t="s">
        <v>330</v>
      </c>
      <c r="F3" s="78" t="s">
        <v>330</v>
      </c>
      <c r="G3" t="s">
        <v>229</v>
      </c>
      <c r="H3" t="s">
        <v>331</v>
      </c>
      <c r="I3" t="s">
        <v>332</v>
      </c>
    </row>
    <row r="4" spans="3:9" x14ac:dyDescent="0.25">
      <c r="C4" s="55" t="s">
        <v>340</v>
      </c>
      <c r="D4" s="161">
        <v>120000</v>
      </c>
      <c r="E4" s="161">
        <v>100000</v>
      </c>
      <c r="F4" s="161">
        <v>100000</v>
      </c>
      <c r="G4" s="160">
        <v>0.22</v>
      </c>
      <c r="H4" s="163">
        <v>0.1</v>
      </c>
      <c r="I4" s="93" t="s">
        <v>47</v>
      </c>
    </row>
    <row r="5" spans="3:9" x14ac:dyDescent="0.25">
      <c r="C5" s="55" t="s">
        <v>341</v>
      </c>
      <c r="D5" s="161">
        <v>50000</v>
      </c>
      <c r="E5" s="161">
        <v>50000</v>
      </c>
      <c r="F5" s="161">
        <v>50000</v>
      </c>
      <c r="G5" s="160">
        <v>0.1</v>
      </c>
      <c r="H5" s="160">
        <v>0.1</v>
      </c>
      <c r="I5" s="93" t="s">
        <v>47</v>
      </c>
    </row>
    <row r="6" spans="3:9" x14ac:dyDescent="0.25">
      <c r="C6" s="55" t="s">
        <v>342</v>
      </c>
      <c r="D6" s="161">
        <v>50000</v>
      </c>
      <c r="E6" s="161"/>
      <c r="F6" s="161"/>
      <c r="G6" s="160">
        <v>0.22</v>
      </c>
      <c r="H6" s="160">
        <v>0.1</v>
      </c>
      <c r="I6" s="93" t="s">
        <v>47</v>
      </c>
    </row>
    <row r="7" spans="3:9" ht="15.75" thickBot="1" x14ac:dyDescent="0.3">
      <c r="C7" s="55" t="s">
        <v>343</v>
      </c>
      <c r="D7" s="161">
        <v>30000</v>
      </c>
      <c r="E7" s="161"/>
      <c r="F7" s="161"/>
      <c r="G7" s="160">
        <v>0.22</v>
      </c>
      <c r="H7" s="160">
        <v>0.1</v>
      </c>
      <c r="I7" s="93" t="s">
        <v>47</v>
      </c>
    </row>
    <row r="8" spans="3:9" x14ac:dyDescent="0.25">
      <c r="C8" s="171" t="s">
        <v>2</v>
      </c>
      <c r="D8" s="172">
        <f>SUM(D4:D7)</f>
        <v>250000</v>
      </c>
      <c r="E8" s="172">
        <f t="shared" ref="E8:F8" si="0">SUM(E4:E7)</f>
        <v>150000</v>
      </c>
      <c r="F8" s="172">
        <f t="shared" si="0"/>
        <v>150000</v>
      </c>
      <c r="G8" s="173">
        <f>+((SUM($D$4:$F$4)*G4)+(SUM($D$5:$F$5)*G5)+(SUM($D$6:$F$6)*G6)+(SUM($D$7:$F$7)*G7))/SUM($D$8:$F$8)</f>
        <v>0.18727272727272729</v>
      </c>
      <c r="H8" s="173">
        <f>+((SUM($D$4:$F$4)*H4)+(SUM($D$5:$F$5)*H5)+(SUM($D$6:$F$6)*H6)+(SUM($D$7:$F$7)*H7))/SUM($D$8:$F$8)</f>
        <v>0.1</v>
      </c>
    </row>
    <row r="9" spans="3:9" x14ac:dyDescent="0.25">
      <c r="C9" s="55"/>
      <c r="D9" s="161"/>
      <c r="E9" s="161"/>
      <c r="F9" s="161"/>
      <c r="G9" s="161"/>
    </row>
    <row r="10" spans="3:9" ht="15.75" thickBot="1" x14ac:dyDescent="0.3">
      <c r="C10" s="55" t="s">
        <v>344</v>
      </c>
      <c r="D10" s="161">
        <v>45000</v>
      </c>
      <c r="E10" s="161">
        <v>0</v>
      </c>
      <c r="F10" s="161">
        <v>0</v>
      </c>
      <c r="G10" s="160">
        <v>0.22</v>
      </c>
      <c r="H10" s="160">
        <v>0.1</v>
      </c>
      <c r="I10" s="93" t="s">
        <v>46</v>
      </c>
    </row>
    <row r="11" spans="3:9" x14ac:dyDescent="0.25">
      <c r="C11" s="171" t="s">
        <v>2</v>
      </c>
      <c r="D11" s="172">
        <f>+D10</f>
        <v>45000</v>
      </c>
      <c r="E11" s="172">
        <f t="shared" ref="E11:F11" si="1">+E10</f>
        <v>0</v>
      </c>
      <c r="F11" s="172">
        <f t="shared" si="1"/>
        <v>0</v>
      </c>
      <c r="G11" s="173">
        <f>+G10</f>
        <v>0.22</v>
      </c>
      <c r="H11" s="173">
        <f>+H10</f>
        <v>0.1</v>
      </c>
    </row>
    <row r="13" spans="3:9" x14ac:dyDescent="0.25">
      <c r="D13" s="162"/>
      <c r="E13" s="162"/>
      <c r="F13" s="162"/>
      <c r="G13" s="16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67"/>
  <sheetViews>
    <sheetView showGridLines="0" tabSelected="1" workbookViewId="0">
      <selection activeCell="C3" sqref="C3:I12"/>
    </sheetView>
  </sheetViews>
  <sheetFormatPr defaultRowHeight="15" x14ac:dyDescent="0.25"/>
  <cols>
    <col min="2" max="2" width="27" bestFit="1" customWidth="1"/>
    <col min="3" max="3" width="11.42578125" bestFit="1" customWidth="1"/>
    <col min="4" max="4" width="13.42578125" bestFit="1" customWidth="1"/>
    <col min="5" max="5" width="11.5703125" bestFit="1" customWidth="1"/>
    <col min="6" max="9" width="13.42578125" bestFit="1" customWidth="1"/>
  </cols>
  <sheetData>
    <row r="2" spans="2:9" x14ac:dyDescent="0.25">
      <c r="B2" s="55" t="s">
        <v>1</v>
      </c>
      <c r="C2" s="78">
        <f>+Parametri!D5</f>
        <v>2020</v>
      </c>
      <c r="D2" s="78">
        <f>+C2+1</f>
        <v>2021</v>
      </c>
      <c r="E2" s="78">
        <f t="shared" ref="E2:I2" si="0">+D2+1</f>
        <v>2022</v>
      </c>
      <c r="F2" s="78">
        <f t="shared" si="0"/>
        <v>2023</v>
      </c>
      <c r="G2" s="78">
        <f t="shared" si="0"/>
        <v>2024</v>
      </c>
      <c r="H2" s="78">
        <f t="shared" si="0"/>
        <v>2025</v>
      </c>
      <c r="I2" s="78">
        <f t="shared" si="0"/>
        <v>2026</v>
      </c>
    </row>
    <row r="3" spans="2:9" x14ac:dyDescent="0.25">
      <c r="B3" t="str">
        <f>+Input!C7</f>
        <v>Prodotto 1</v>
      </c>
      <c r="C3" s="79">
        <f>+Input!D7</f>
        <v>2</v>
      </c>
      <c r="D3" s="79">
        <f>+Input!E7</f>
        <v>2</v>
      </c>
      <c r="E3" s="79">
        <f>+Input!F7</f>
        <v>2.5</v>
      </c>
      <c r="F3" s="79">
        <f>+Input!G7</f>
        <v>2.5</v>
      </c>
      <c r="G3" s="79">
        <f>+Input!H7</f>
        <v>2.5</v>
      </c>
      <c r="H3" s="79">
        <f>+Input!I7</f>
        <v>2.5</v>
      </c>
      <c r="I3" s="79">
        <f>+Input!J7</f>
        <v>2.5</v>
      </c>
    </row>
    <row r="4" spans="2:9" x14ac:dyDescent="0.25">
      <c r="B4" t="str">
        <f>+Input!C8</f>
        <v>Prodotto 2</v>
      </c>
      <c r="C4" s="79">
        <f>+Input!D8</f>
        <v>2.5</v>
      </c>
      <c r="D4" s="79">
        <f>+Input!E8</f>
        <v>2.5</v>
      </c>
      <c r="E4" s="79">
        <f>+Input!F8</f>
        <v>3</v>
      </c>
      <c r="F4" s="79">
        <f>+Input!G8</f>
        <v>3</v>
      </c>
      <c r="G4" s="79">
        <f>+Input!H8</f>
        <v>3</v>
      </c>
      <c r="H4" s="79">
        <f>+Input!I8</f>
        <v>3</v>
      </c>
      <c r="I4" s="79">
        <f>+Input!J8</f>
        <v>3</v>
      </c>
    </row>
    <row r="5" spans="2:9" x14ac:dyDescent="0.25">
      <c r="B5" t="str">
        <f>+Input!C9</f>
        <v>Prodotto 3</v>
      </c>
      <c r="C5" s="79">
        <f>+Input!D9</f>
        <v>0</v>
      </c>
      <c r="D5" s="79">
        <f>+Input!E9</f>
        <v>2</v>
      </c>
      <c r="E5" s="79">
        <f>+Input!F9</f>
        <v>2.5</v>
      </c>
      <c r="F5" s="79">
        <f>+Input!G9</f>
        <v>2.5</v>
      </c>
      <c r="G5" s="79">
        <f>+Input!H9</f>
        <v>2.5</v>
      </c>
      <c r="H5" s="79">
        <f>+Input!I9</f>
        <v>2.5</v>
      </c>
      <c r="I5" s="79">
        <f>+Input!J9</f>
        <v>2.5</v>
      </c>
    </row>
    <row r="6" spans="2:9" x14ac:dyDescent="0.25">
      <c r="B6" t="str">
        <f>+Input!C10</f>
        <v>Prodotto 4</v>
      </c>
      <c r="C6" s="79">
        <f>+Input!D10</f>
        <v>0</v>
      </c>
      <c r="D6" s="79">
        <f>+Input!E10</f>
        <v>0</v>
      </c>
      <c r="E6" s="79">
        <f>+Input!F10</f>
        <v>3</v>
      </c>
      <c r="F6" s="79">
        <f>+Input!G10</f>
        <v>3</v>
      </c>
      <c r="G6" s="79">
        <f>+Input!H10</f>
        <v>3</v>
      </c>
      <c r="H6" s="79">
        <f>+Input!I10</f>
        <v>3</v>
      </c>
      <c r="I6" s="79">
        <f>+Input!J10</f>
        <v>3</v>
      </c>
    </row>
    <row r="7" spans="2:9" x14ac:dyDescent="0.25">
      <c r="B7" t="str">
        <f>+Input!C11</f>
        <v>Prodotto 5</v>
      </c>
      <c r="C7" s="79">
        <f>+Input!D11</f>
        <v>0</v>
      </c>
      <c r="D7" s="79">
        <f>+Input!E11</f>
        <v>0</v>
      </c>
      <c r="E7" s="79">
        <f>+Input!F11</f>
        <v>0</v>
      </c>
      <c r="F7" s="79">
        <f>+Input!G11</f>
        <v>2.5</v>
      </c>
      <c r="G7" s="79">
        <f>+Input!H11</f>
        <v>2.5</v>
      </c>
      <c r="H7" s="79">
        <f>+Input!I11</f>
        <v>2.5</v>
      </c>
      <c r="I7" s="79">
        <f>+Input!J11</f>
        <v>2.5</v>
      </c>
    </row>
    <row r="8" spans="2:9" x14ac:dyDescent="0.25">
      <c r="B8">
        <f>+Input!C12</f>
        <v>0</v>
      </c>
      <c r="C8" s="79">
        <f>+Input!D12</f>
        <v>0</v>
      </c>
      <c r="D8" s="79">
        <f>+Input!E12</f>
        <v>0</v>
      </c>
      <c r="E8" s="79">
        <f>+Input!F12</f>
        <v>0</v>
      </c>
      <c r="F8" s="79">
        <f>+Input!G12</f>
        <v>0</v>
      </c>
      <c r="G8" s="79">
        <f>+Input!H12</f>
        <v>0</v>
      </c>
      <c r="H8" s="79">
        <f>+Input!I12</f>
        <v>0</v>
      </c>
      <c r="I8" s="79">
        <f>+Input!J12</f>
        <v>0</v>
      </c>
    </row>
    <row r="9" spans="2:9" x14ac:dyDescent="0.25">
      <c r="B9">
        <f>+Input!C13</f>
        <v>0</v>
      </c>
      <c r="C9" s="79">
        <f>+Input!D13</f>
        <v>0</v>
      </c>
      <c r="D9" s="79">
        <f>+Input!E13</f>
        <v>0</v>
      </c>
      <c r="E9" s="79">
        <f>+Input!F13</f>
        <v>0</v>
      </c>
      <c r="F9" s="79">
        <f>+Input!G13</f>
        <v>0</v>
      </c>
      <c r="G9" s="79">
        <f>+Input!H13</f>
        <v>0</v>
      </c>
      <c r="H9" s="79">
        <f>+Input!I13</f>
        <v>0</v>
      </c>
      <c r="I9" s="79">
        <f>+Input!J13</f>
        <v>0</v>
      </c>
    </row>
    <row r="10" spans="2:9" x14ac:dyDescent="0.25">
      <c r="B10">
        <f>+Input!C14</f>
        <v>0</v>
      </c>
      <c r="C10" s="79">
        <f>+Input!D14</f>
        <v>0</v>
      </c>
      <c r="D10" s="79">
        <f>+Input!E14</f>
        <v>0</v>
      </c>
      <c r="E10" s="79">
        <f>+Input!F14</f>
        <v>0</v>
      </c>
      <c r="F10" s="79">
        <f>+Input!G14</f>
        <v>0</v>
      </c>
      <c r="G10" s="79">
        <f>+Input!H14</f>
        <v>0</v>
      </c>
      <c r="H10" s="79">
        <f>+Input!I14</f>
        <v>0</v>
      </c>
      <c r="I10" s="79">
        <f>+Input!J14</f>
        <v>0</v>
      </c>
    </row>
    <row r="11" spans="2:9" x14ac:dyDescent="0.25">
      <c r="B11">
        <f>+Input!C15</f>
        <v>0</v>
      </c>
      <c r="C11" s="79">
        <f>+Input!D15</f>
        <v>0</v>
      </c>
      <c r="D11" s="79">
        <f>+Input!E15</f>
        <v>0</v>
      </c>
      <c r="E11" s="79">
        <f>+Input!F15</f>
        <v>0</v>
      </c>
      <c r="F11" s="79">
        <f>+Input!G15</f>
        <v>0</v>
      </c>
      <c r="G11" s="79">
        <f>+Input!H15</f>
        <v>0</v>
      </c>
      <c r="H11" s="79">
        <f>+Input!I15</f>
        <v>0</v>
      </c>
      <c r="I11" s="79">
        <f>+Input!J15</f>
        <v>0</v>
      </c>
    </row>
    <row r="12" spans="2:9" x14ac:dyDescent="0.25">
      <c r="B12">
        <f>+Input!C16</f>
        <v>0</v>
      </c>
      <c r="C12" s="79">
        <f>+Input!D16</f>
        <v>0</v>
      </c>
      <c r="D12" s="79">
        <f>+Input!E16</f>
        <v>0</v>
      </c>
      <c r="E12" s="79">
        <f>+Input!F16</f>
        <v>0</v>
      </c>
      <c r="F12" s="79">
        <f>+Input!G16</f>
        <v>0</v>
      </c>
      <c r="G12" s="79">
        <f>+Input!H16</f>
        <v>0</v>
      </c>
      <c r="H12" s="79">
        <f>+Input!I16</f>
        <v>0</v>
      </c>
      <c r="I12" s="79">
        <f>+Input!J16</f>
        <v>0</v>
      </c>
    </row>
    <row r="13" spans="2:9" x14ac:dyDescent="0.25">
      <c r="B13" s="55" t="s">
        <v>235</v>
      </c>
      <c r="C13" s="80">
        <f>SUM(C3:C12)</f>
        <v>4.5</v>
      </c>
      <c r="D13" s="80">
        <f t="shared" ref="D13:I13" si="1">SUM(D3:D12)</f>
        <v>6.5</v>
      </c>
      <c r="E13" s="80">
        <f t="shared" si="1"/>
        <v>11</v>
      </c>
      <c r="F13" s="80">
        <f t="shared" si="1"/>
        <v>13.5</v>
      </c>
      <c r="G13" s="80">
        <f t="shared" si="1"/>
        <v>13.5</v>
      </c>
      <c r="H13" s="80">
        <f t="shared" si="1"/>
        <v>13.5</v>
      </c>
      <c r="I13" s="80">
        <f t="shared" si="1"/>
        <v>13.5</v>
      </c>
    </row>
    <row r="15" spans="2:9" x14ac:dyDescent="0.25">
      <c r="B15" s="55" t="s">
        <v>234</v>
      </c>
      <c r="C15" s="78">
        <f>+Parametri!D5</f>
        <v>2020</v>
      </c>
      <c r="D15" s="78">
        <f>+C15+1</f>
        <v>2021</v>
      </c>
      <c r="E15" s="78">
        <f t="shared" ref="E15:I15" si="2">+D15+1</f>
        <v>2022</v>
      </c>
      <c r="F15" s="78">
        <f t="shared" si="2"/>
        <v>2023</v>
      </c>
      <c r="G15" s="78">
        <f t="shared" si="2"/>
        <v>2024</v>
      </c>
      <c r="H15" s="78">
        <f t="shared" si="2"/>
        <v>2025</v>
      </c>
      <c r="I15" s="78">
        <f t="shared" si="2"/>
        <v>2026</v>
      </c>
    </row>
    <row r="16" spans="2:9" x14ac:dyDescent="0.25">
      <c r="B16" t="str">
        <f>+Input!C7</f>
        <v>Prodotto 1</v>
      </c>
      <c r="C16" s="79">
        <f>+C3*Parametri!$F$8</f>
        <v>0.44</v>
      </c>
      <c r="D16" s="79">
        <f>+D3*Parametri!$F$8</f>
        <v>0.44</v>
      </c>
      <c r="E16" s="79">
        <f>+E3*Parametri!$F$8</f>
        <v>0.55000000000000004</v>
      </c>
      <c r="F16" s="79">
        <f>+F3*Parametri!$F$8</f>
        <v>0.55000000000000004</v>
      </c>
      <c r="G16" s="79">
        <f>+G3*Parametri!$F$8</f>
        <v>0.55000000000000004</v>
      </c>
      <c r="H16" s="79">
        <f>+H3*Parametri!$F$8</f>
        <v>0.55000000000000004</v>
      </c>
      <c r="I16" s="79">
        <f>+I3*Parametri!$F$8</f>
        <v>0.55000000000000004</v>
      </c>
    </row>
    <row r="17" spans="2:9" x14ac:dyDescent="0.25">
      <c r="B17" t="str">
        <f>+Input!C8</f>
        <v>Prodotto 2</v>
      </c>
      <c r="C17" s="79">
        <f>+C4*Parametri!$F$8</f>
        <v>0.55000000000000004</v>
      </c>
      <c r="D17" s="79">
        <f>+D4*Parametri!$F$8</f>
        <v>0.55000000000000004</v>
      </c>
      <c r="E17" s="79">
        <f>+E4*Parametri!$F$8</f>
        <v>0.66</v>
      </c>
      <c r="F17" s="79">
        <f>+F4*Parametri!$F$8</f>
        <v>0.66</v>
      </c>
      <c r="G17" s="79">
        <f>+G4*Parametri!$F$8</f>
        <v>0.66</v>
      </c>
      <c r="H17" s="79">
        <f>+H4*Parametri!$F$8</f>
        <v>0.66</v>
      </c>
      <c r="I17" s="79">
        <f>+I4*Parametri!$F$8</f>
        <v>0.66</v>
      </c>
    </row>
    <row r="18" spans="2:9" x14ac:dyDescent="0.25">
      <c r="B18" t="str">
        <f>+Input!C9</f>
        <v>Prodotto 3</v>
      </c>
      <c r="C18" s="79">
        <f>+C5*Parametri!$F$8</f>
        <v>0</v>
      </c>
      <c r="D18" s="79">
        <f>+D5*Parametri!$F$8</f>
        <v>0.44</v>
      </c>
      <c r="E18" s="79">
        <f>+E5*Parametri!$F$8</f>
        <v>0.55000000000000004</v>
      </c>
      <c r="F18" s="79">
        <f>+F5*Parametri!$F$8</f>
        <v>0.55000000000000004</v>
      </c>
      <c r="G18" s="79">
        <f>+G5*Parametri!$F$8</f>
        <v>0.55000000000000004</v>
      </c>
      <c r="H18" s="79">
        <f>+H5*Parametri!$F$8</f>
        <v>0.55000000000000004</v>
      </c>
      <c r="I18" s="79">
        <f>+I5*Parametri!$F$8</f>
        <v>0.55000000000000004</v>
      </c>
    </row>
    <row r="19" spans="2:9" x14ac:dyDescent="0.25">
      <c r="B19" t="str">
        <f>+Input!C10</f>
        <v>Prodotto 4</v>
      </c>
      <c r="C19" s="79">
        <f>+C6*Parametri!$F$8</f>
        <v>0</v>
      </c>
      <c r="D19" s="79">
        <f>+D6*Parametri!$F$8</f>
        <v>0</v>
      </c>
      <c r="E19" s="79">
        <f>+E6*Parametri!$F$8</f>
        <v>0.66</v>
      </c>
      <c r="F19" s="79">
        <f>+F6*Parametri!$F$8</f>
        <v>0.66</v>
      </c>
      <c r="G19" s="79">
        <f>+G6*Parametri!$F$8</f>
        <v>0.66</v>
      </c>
      <c r="H19" s="79">
        <f>+H6*Parametri!$F$8</f>
        <v>0.66</v>
      </c>
      <c r="I19" s="79">
        <f>+I6*Parametri!$F$8</f>
        <v>0.66</v>
      </c>
    </row>
    <row r="20" spans="2:9" x14ac:dyDescent="0.25">
      <c r="B20" t="str">
        <f>+Input!C11</f>
        <v>Prodotto 5</v>
      </c>
      <c r="C20" s="79">
        <f>+C7*Parametri!$F$8</f>
        <v>0</v>
      </c>
      <c r="D20" s="79">
        <f>+D7*Parametri!$F$8</f>
        <v>0</v>
      </c>
      <c r="E20" s="79">
        <f>+E7*Parametri!$F$8</f>
        <v>0</v>
      </c>
      <c r="F20" s="79">
        <f>+F7*Parametri!$F$8</f>
        <v>0.55000000000000004</v>
      </c>
      <c r="G20" s="79">
        <f>+G7*Parametri!$F$8</f>
        <v>0.55000000000000004</v>
      </c>
      <c r="H20" s="79">
        <f>+H7*Parametri!$F$8</f>
        <v>0.55000000000000004</v>
      </c>
      <c r="I20" s="79">
        <f>+I7*Parametri!$F$8</f>
        <v>0.55000000000000004</v>
      </c>
    </row>
    <row r="21" spans="2:9" x14ac:dyDescent="0.25">
      <c r="B21">
        <f>+Input!C12</f>
        <v>0</v>
      </c>
      <c r="C21" s="79">
        <f>+C8*Parametri!$F$8</f>
        <v>0</v>
      </c>
      <c r="D21" s="79">
        <f>+D8*Parametri!$F$8</f>
        <v>0</v>
      </c>
      <c r="E21" s="79">
        <f>+E8*Parametri!$F$8</f>
        <v>0</v>
      </c>
      <c r="F21" s="79">
        <f>+F8*Parametri!$F$8</f>
        <v>0</v>
      </c>
      <c r="G21" s="79">
        <f>+G8*Parametri!$F$8</f>
        <v>0</v>
      </c>
      <c r="H21" s="79">
        <f>+H8*Parametri!$F$8</f>
        <v>0</v>
      </c>
      <c r="I21" s="79">
        <f>+I8*Parametri!$F$8</f>
        <v>0</v>
      </c>
    </row>
    <row r="22" spans="2:9" x14ac:dyDescent="0.25">
      <c r="B22">
        <f>+Input!C13</f>
        <v>0</v>
      </c>
      <c r="C22" s="79">
        <f>+C9*Parametri!$F$8</f>
        <v>0</v>
      </c>
      <c r="D22" s="79">
        <f>+D9*Parametri!$F$8</f>
        <v>0</v>
      </c>
      <c r="E22" s="79">
        <f>+E9*Parametri!$F$8</f>
        <v>0</v>
      </c>
      <c r="F22" s="79">
        <f>+F9*Parametri!$F$8</f>
        <v>0</v>
      </c>
      <c r="G22" s="79">
        <f>+G9*Parametri!$F$8</f>
        <v>0</v>
      </c>
      <c r="H22" s="79">
        <f>+H9*Parametri!$F$8</f>
        <v>0</v>
      </c>
      <c r="I22" s="79">
        <f>+I9*Parametri!$F$8</f>
        <v>0</v>
      </c>
    </row>
    <row r="23" spans="2:9" x14ac:dyDescent="0.25">
      <c r="B23">
        <f>+Input!C14</f>
        <v>0</v>
      </c>
      <c r="C23" s="79">
        <f>+C10*Parametri!$F$8</f>
        <v>0</v>
      </c>
      <c r="D23" s="79">
        <f>+D10*Parametri!$F$8</f>
        <v>0</v>
      </c>
      <c r="E23" s="79">
        <f>+E10*Parametri!$F$8</f>
        <v>0</v>
      </c>
      <c r="F23" s="79">
        <f>+F10*Parametri!$F$8</f>
        <v>0</v>
      </c>
      <c r="G23" s="79">
        <f>+G10*Parametri!$F$8</f>
        <v>0</v>
      </c>
      <c r="H23" s="79">
        <f>+H10*Parametri!$F$8</f>
        <v>0</v>
      </c>
      <c r="I23" s="79">
        <f>+I10*Parametri!$F$8</f>
        <v>0</v>
      </c>
    </row>
    <row r="24" spans="2:9" x14ac:dyDescent="0.25">
      <c r="B24">
        <f>+Input!C15</f>
        <v>0</v>
      </c>
      <c r="C24" s="79">
        <f>+C11*Parametri!$F$8</f>
        <v>0</v>
      </c>
      <c r="D24" s="79">
        <f>+D11*Parametri!$F$8</f>
        <v>0</v>
      </c>
      <c r="E24" s="79">
        <f>+E11*Parametri!$F$8</f>
        <v>0</v>
      </c>
      <c r="F24" s="79">
        <f>+F11*Parametri!$F$8</f>
        <v>0</v>
      </c>
      <c r="G24" s="79">
        <f>+G11*Parametri!$F$8</f>
        <v>0</v>
      </c>
      <c r="H24" s="79">
        <f>+H11*Parametri!$F$8</f>
        <v>0</v>
      </c>
      <c r="I24" s="79">
        <f>+I11*Parametri!$F$8</f>
        <v>0</v>
      </c>
    </row>
    <row r="25" spans="2:9" x14ac:dyDescent="0.25">
      <c r="B25">
        <f>+Input!C16</f>
        <v>0</v>
      </c>
      <c r="C25" s="79">
        <f>+C12*Parametri!$F$8</f>
        <v>0</v>
      </c>
      <c r="D25" s="79">
        <f>+D12*Parametri!$F$8</f>
        <v>0</v>
      </c>
      <c r="E25" s="79">
        <f>+E12*Parametri!$F$8</f>
        <v>0</v>
      </c>
      <c r="F25" s="79">
        <f>+F12*Parametri!$F$8</f>
        <v>0</v>
      </c>
      <c r="G25" s="79">
        <f>+G12*Parametri!$F$8</f>
        <v>0</v>
      </c>
      <c r="H25" s="79">
        <f>+H12*Parametri!$F$8</f>
        <v>0</v>
      </c>
      <c r="I25" s="79">
        <f>+I12*Parametri!$F$8</f>
        <v>0</v>
      </c>
    </row>
    <row r="26" spans="2:9" x14ac:dyDescent="0.25">
      <c r="B26" s="55" t="s">
        <v>236</v>
      </c>
      <c r="C26" s="80">
        <f>SUM(C16:C25)</f>
        <v>0.99</v>
      </c>
      <c r="D26" s="80">
        <f t="shared" ref="D26:I26" si="3">SUM(D16:D25)</f>
        <v>1.43</v>
      </c>
      <c r="E26" s="80">
        <f t="shared" si="3"/>
        <v>2.42</v>
      </c>
      <c r="F26" s="80">
        <f t="shared" si="3"/>
        <v>2.9699999999999998</v>
      </c>
      <c r="G26" s="80">
        <f t="shared" si="3"/>
        <v>2.9699999999999998</v>
      </c>
      <c r="H26" s="80">
        <f t="shared" si="3"/>
        <v>2.9699999999999998</v>
      </c>
      <c r="I26" s="80">
        <f t="shared" si="3"/>
        <v>2.9699999999999998</v>
      </c>
    </row>
    <row r="27" spans="2:9" x14ac:dyDescent="0.25">
      <c r="C27" s="80"/>
    </row>
    <row r="28" spans="2:9" x14ac:dyDescent="0.25">
      <c r="B28" s="55" t="s">
        <v>237</v>
      </c>
      <c r="C28" s="78">
        <f>+Parametri!D5</f>
        <v>2020</v>
      </c>
      <c r="D28" s="78">
        <f>+C28+1</f>
        <v>2021</v>
      </c>
      <c r="E28" s="78">
        <f t="shared" ref="E28:I28" si="4">+D28+1</f>
        <v>2022</v>
      </c>
      <c r="F28" s="78">
        <f t="shared" si="4"/>
        <v>2023</v>
      </c>
      <c r="G28" s="78">
        <f t="shared" si="4"/>
        <v>2024</v>
      </c>
      <c r="H28" s="78">
        <f t="shared" si="4"/>
        <v>2025</v>
      </c>
      <c r="I28" s="78">
        <f t="shared" si="4"/>
        <v>2026</v>
      </c>
    </row>
    <row r="29" spans="2:9" x14ac:dyDescent="0.25">
      <c r="B29" t="str">
        <f>+Input!C7</f>
        <v>Prodotto 1</v>
      </c>
      <c r="C29" s="79">
        <f>+(Parametri!$F$11/360)*(C3+C16)</f>
        <v>0.20333333333333331</v>
      </c>
      <c r="D29" s="79">
        <f>+(Parametri!$F$11/360)*(D3+D16)</f>
        <v>0.20333333333333331</v>
      </c>
      <c r="E29" s="79">
        <f>+(Parametri!$F$11/360)*(E3+E16)</f>
        <v>0.25416666666666665</v>
      </c>
      <c r="F29" s="79">
        <f>+(Parametri!$F$11/360)*(F3+F16)</f>
        <v>0.25416666666666665</v>
      </c>
      <c r="G29" s="79">
        <f>+(Parametri!$F$11/360)*(G3+G16)</f>
        <v>0.25416666666666665</v>
      </c>
      <c r="H29" s="79">
        <f>+(Parametri!$F$11/360)*(H3+H16)</f>
        <v>0.25416666666666665</v>
      </c>
      <c r="I29" s="79">
        <f>+(Parametri!$F$11/360)*(I3+I16)</f>
        <v>0.25416666666666665</v>
      </c>
    </row>
    <row r="30" spans="2:9" x14ac:dyDescent="0.25">
      <c r="B30" t="str">
        <f>+Input!C8</f>
        <v>Prodotto 2</v>
      </c>
      <c r="C30" s="79">
        <f>+(Parametri!$F$11/360)*(C4+C17)</f>
        <v>0.25416666666666665</v>
      </c>
      <c r="D30" s="79">
        <f>+(Parametri!$F$11/360)*(D4+D17)</f>
        <v>0.25416666666666665</v>
      </c>
      <c r="E30" s="79">
        <f>+(Parametri!$F$11/360)*(E4+E17)</f>
        <v>0.30499999999999999</v>
      </c>
      <c r="F30" s="79">
        <f>+(Parametri!$F$11/360)*(F4+F17)</f>
        <v>0.30499999999999999</v>
      </c>
      <c r="G30" s="79">
        <f>+(Parametri!$F$11/360)*(G4+G17)</f>
        <v>0.30499999999999999</v>
      </c>
      <c r="H30" s="79">
        <f>+(Parametri!$F$11/360)*(H4+H17)</f>
        <v>0.30499999999999999</v>
      </c>
      <c r="I30" s="79">
        <f>+(Parametri!$F$11/360)*(I4+I17)</f>
        <v>0.30499999999999999</v>
      </c>
    </row>
    <row r="31" spans="2:9" x14ac:dyDescent="0.25">
      <c r="B31" t="str">
        <f>+Input!C9</f>
        <v>Prodotto 3</v>
      </c>
      <c r="C31" s="79">
        <f>+(Parametri!$F$11/360)*(C5+C18)</f>
        <v>0</v>
      </c>
      <c r="D31" s="79">
        <f>+(Parametri!$F$11/360)*(D5+D18)</f>
        <v>0.20333333333333331</v>
      </c>
      <c r="E31" s="79">
        <f>+(Parametri!$F$11/360)*(E5+E18)</f>
        <v>0.25416666666666665</v>
      </c>
      <c r="F31" s="79">
        <f>+(Parametri!$F$11/360)*(F5+F18)</f>
        <v>0.25416666666666665</v>
      </c>
      <c r="G31" s="79">
        <f>+(Parametri!$F$11/360)*(G5+G18)</f>
        <v>0.25416666666666665</v>
      </c>
      <c r="H31" s="79">
        <f>+(Parametri!$F$11/360)*(H5+H18)</f>
        <v>0.25416666666666665</v>
      </c>
      <c r="I31" s="79">
        <f>+(Parametri!$F$11/360)*(I5+I18)</f>
        <v>0.25416666666666665</v>
      </c>
    </row>
    <row r="32" spans="2:9" x14ac:dyDescent="0.25">
      <c r="B32" t="str">
        <f>+Input!C10</f>
        <v>Prodotto 4</v>
      </c>
      <c r="C32" s="79">
        <f>+(Parametri!$F$11/360)*(C6+C19)</f>
        <v>0</v>
      </c>
      <c r="D32" s="79">
        <f>+(Parametri!$F$11/360)*(D6+D19)</f>
        <v>0</v>
      </c>
      <c r="E32" s="79">
        <f>+(Parametri!$F$11/360)*(E6+E19)</f>
        <v>0.30499999999999999</v>
      </c>
      <c r="F32" s="79">
        <f>+(Parametri!$F$11/360)*(F6+F19)</f>
        <v>0.30499999999999999</v>
      </c>
      <c r="G32" s="79">
        <f>+(Parametri!$F$11/360)*(G6+G19)</f>
        <v>0.30499999999999999</v>
      </c>
      <c r="H32" s="79">
        <f>+(Parametri!$F$11/360)*(H6+H19)</f>
        <v>0.30499999999999999</v>
      </c>
      <c r="I32" s="79">
        <f>+(Parametri!$F$11/360)*(I6+I19)</f>
        <v>0.30499999999999999</v>
      </c>
    </row>
    <row r="33" spans="2:9" x14ac:dyDescent="0.25">
      <c r="B33" t="str">
        <f>+Input!C11</f>
        <v>Prodotto 5</v>
      </c>
      <c r="C33" s="79">
        <f>+(Parametri!$F$11/360)*(C7+C20)</f>
        <v>0</v>
      </c>
      <c r="D33" s="79">
        <f>+(Parametri!$F$11/360)*(D7+D20)</f>
        <v>0</v>
      </c>
      <c r="E33" s="79">
        <f>+(Parametri!$F$11/360)*(E7+E20)</f>
        <v>0</v>
      </c>
      <c r="F33" s="79">
        <f>+(Parametri!$F$11/360)*(F7+F20)</f>
        <v>0.25416666666666665</v>
      </c>
      <c r="G33" s="79">
        <f>+(Parametri!$F$11/360)*(G7+G20)</f>
        <v>0.25416666666666665</v>
      </c>
      <c r="H33" s="79">
        <f>+(Parametri!$F$11/360)*(H7+H20)</f>
        <v>0.25416666666666665</v>
      </c>
      <c r="I33" s="79">
        <f>+(Parametri!$F$11/360)*(I7+I20)</f>
        <v>0.25416666666666665</v>
      </c>
    </row>
    <row r="34" spans="2:9" x14ac:dyDescent="0.25">
      <c r="B34">
        <f>+Input!C12</f>
        <v>0</v>
      </c>
      <c r="C34" s="79">
        <f>+(Parametri!$F$11/360)*(C8+C21)</f>
        <v>0</v>
      </c>
      <c r="D34" s="79">
        <f>+(Parametri!$F$11/360)*(D8+D21)</f>
        <v>0</v>
      </c>
      <c r="E34" s="79">
        <f>+(Parametri!$F$11/360)*(E8+E21)</f>
        <v>0</v>
      </c>
      <c r="F34" s="79">
        <f>+(Parametri!$F$11/360)*(F8+F21)</f>
        <v>0</v>
      </c>
      <c r="G34" s="79">
        <f>+(Parametri!$F$11/360)*(G8+G21)</f>
        <v>0</v>
      </c>
      <c r="H34" s="79">
        <f>+(Parametri!$F$11/360)*(H8+H21)</f>
        <v>0</v>
      </c>
      <c r="I34" s="79">
        <f>+(Parametri!$F$11/360)*(I8+I21)</f>
        <v>0</v>
      </c>
    </row>
    <row r="35" spans="2:9" x14ac:dyDescent="0.25">
      <c r="B35">
        <f>+Input!C13</f>
        <v>0</v>
      </c>
      <c r="C35" s="79">
        <f>+(Parametri!$F$11/360)*(C9+C22)</f>
        <v>0</v>
      </c>
      <c r="D35" s="79">
        <f>+(Parametri!$F$11/360)*(D9+D22)</f>
        <v>0</v>
      </c>
      <c r="E35" s="79">
        <f>+(Parametri!$F$11/360)*(E9+E22)</f>
        <v>0</v>
      </c>
      <c r="F35" s="79">
        <f>+(Parametri!$F$11/360)*(F9+F22)</f>
        <v>0</v>
      </c>
      <c r="G35" s="79">
        <f>+(Parametri!$F$11/360)*(G9+G22)</f>
        <v>0</v>
      </c>
      <c r="H35" s="79">
        <f>+(Parametri!$F$11/360)*(H9+H22)</f>
        <v>0</v>
      </c>
      <c r="I35" s="79">
        <f>+(Parametri!$F$11/360)*(I9+I22)</f>
        <v>0</v>
      </c>
    </row>
    <row r="36" spans="2:9" x14ac:dyDescent="0.25">
      <c r="B36">
        <f>+Input!C14</f>
        <v>0</v>
      </c>
      <c r="C36" s="79">
        <f>+(Parametri!$F$11/360)*(C10+C23)</f>
        <v>0</v>
      </c>
      <c r="D36" s="79">
        <f>+(Parametri!$F$11/360)*(D10+D23)</f>
        <v>0</v>
      </c>
      <c r="E36" s="79">
        <f>+(Parametri!$F$11/360)*(E10+E23)</f>
        <v>0</v>
      </c>
      <c r="F36" s="79">
        <f>+(Parametri!$F$11/360)*(F10+F23)</f>
        <v>0</v>
      </c>
      <c r="G36" s="79">
        <f>+(Parametri!$F$11/360)*(G10+G23)</f>
        <v>0</v>
      </c>
      <c r="H36" s="79">
        <f>+(Parametri!$F$11/360)*(H10+H23)</f>
        <v>0</v>
      </c>
      <c r="I36" s="79">
        <f>+(Parametri!$F$11/360)*(I10+I23)</f>
        <v>0</v>
      </c>
    </row>
    <row r="37" spans="2:9" x14ac:dyDescent="0.25">
      <c r="B37">
        <f>+Input!C15</f>
        <v>0</v>
      </c>
      <c r="C37" s="79">
        <f>+(Parametri!$F$11/360)*(C11+C24)</f>
        <v>0</v>
      </c>
      <c r="D37" s="79">
        <f>+(Parametri!$F$11/360)*(D11+D24)</f>
        <v>0</v>
      </c>
      <c r="E37" s="79">
        <f>+(Parametri!$F$11/360)*(E11+E24)</f>
        <v>0</v>
      </c>
      <c r="F37" s="79">
        <f>+(Parametri!$F$11/360)*(F11+F24)</f>
        <v>0</v>
      </c>
      <c r="G37" s="79">
        <f>+(Parametri!$F$11/360)*(G11+G24)</f>
        <v>0</v>
      </c>
      <c r="H37" s="79">
        <f>+(Parametri!$F$11/360)*(H11+H24)</f>
        <v>0</v>
      </c>
      <c r="I37" s="79">
        <f>+(Parametri!$F$11/360)*(I11+I24)</f>
        <v>0</v>
      </c>
    </row>
    <row r="38" spans="2:9" x14ac:dyDescent="0.25">
      <c r="B38">
        <f>+Input!C16</f>
        <v>0</v>
      </c>
      <c r="C38" s="79">
        <f>+(Parametri!$F$11/360)*(C12+C25)</f>
        <v>0</v>
      </c>
      <c r="D38" s="79">
        <f>+(Parametri!$F$11/360)*(D12+D25)</f>
        <v>0</v>
      </c>
      <c r="E38" s="79">
        <f>+(Parametri!$F$11/360)*(E12+E25)</f>
        <v>0</v>
      </c>
      <c r="F38" s="79">
        <f>+(Parametri!$F$11/360)*(F12+F25)</f>
        <v>0</v>
      </c>
      <c r="G38" s="79">
        <f>+(Parametri!$F$11/360)*(G12+G25)</f>
        <v>0</v>
      </c>
      <c r="H38" s="79">
        <f>+(Parametri!$F$11/360)*(H12+H25)</f>
        <v>0</v>
      </c>
      <c r="I38" s="79">
        <f>+(Parametri!$F$11/360)*(I12+I25)</f>
        <v>0</v>
      </c>
    </row>
    <row r="39" spans="2:9" x14ac:dyDescent="0.25">
      <c r="B39" s="55" t="s">
        <v>236</v>
      </c>
      <c r="C39" s="80">
        <f>SUM(C29:C38)</f>
        <v>0.45749999999999996</v>
      </c>
      <c r="D39" s="80">
        <f t="shared" ref="D39:I39" si="5">SUM(D29:D38)</f>
        <v>0.66083333333333327</v>
      </c>
      <c r="E39" s="80">
        <f t="shared" si="5"/>
        <v>1.1183333333333332</v>
      </c>
      <c r="F39" s="80">
        <f t="shared" si="5"/>
        <v>1.3724999999999998</v>
      </c>
      <c r="G39" s="80">
        <f t="shared" si="5"/>
        <v>1.3724999999999998</v>
      </c>
      <c r="H39" s="80">
        <f t="shared" si="5"/>
        <v>1.3724999999999998</v>
      </c>
      <c r="I39" s="80">
        <f t="shared" si="5"/>
        <v>1.3724999999999998</v>
      </c>
    </row>
    <row r="41" spans="2:9" x14ac:dyDescent="0.25">
      <c r="B41" s="55" t="s">
        <v>238</v>
      </c>
      <c r="C41" s="78">
        <f>+Parametri!D5</f>
        <v>2020</v>
      </c>
      <c r="D41" s="78">
        <f>+C41+1</f>
        <v>2021</v>
      </c>
      <c r="E41" s="78">
        <f t="shared" ref="E41:I41" si="6">+D41+1</f>
        <v>2022</v>
      </c>
      <c r="F41" s="78">
        <f t="shared" si="6"/>
        <v>2023</v>
      </c>
      <c r="G41" s="78">
        <f t="shared" si="6"/>
        <v>2024</v>
      </c>
      <c r="H41" s="78">
        <f t="shared" si="6"/>
        <v>2025</v>
      </c>
      <c r="I41" s="78">
        <f t="shared" si="6"/>
        <v>2026</v>
      </c>
    </row>
    <row r="42" spans="2:9" x14ac:dyDescent="0.25">
      <c r="B42" t="str">
        <f>+Input!C7</f>
        <v>Prodotto 1</v>
      </c>
      <c r="C42" s="79">
        <f>+C3+C16-C29</f>
        <v>2.2366666666666668</v>
      </c>
      <c r="D42" s="79">
        <f>+D3+D16-D29+C29</f>
        <v>2.44</v>
      </c>
      <c r="E42" s="79">
        <f>+E3+E16-E29+D29</f>
        <v>2.9991666666666665</v>
      </c>
      <c r="F42" s="79">
        <f t="shared" ref="F42:I42" si="7">+F3+F16-F29+E29</f>
        <v>3.05</v>
      </c>
      <c r="G42" s="79">
        <f t="shared" si="7"/>
        <v>3.05</v>
      </c>
      <c r="H42" s="79">
        <f t="shared" si="7"/>
        <v>3.05</v>
      </c>
      <c r="I42" s="79">
        <f t="shared" si="7"/>
        <v>3.05</v>
      </c>
    </row>
    <row r="43" spans="2:9" x14ac:dyDescent="0.25">
      <c r="B43" t="str">
        <f>+Input!C8</f>
        <v>Prodotto 2</v>
      </c>
      <c r="C43" s="79">
        <f t="shared" ref="C43:C51" si="8">+C4+C17-C30</f>
        <v>2.7958333333333334</v>
      </c>
      <c r="D43" s="79">
        <f t="shared" ref="D43:E51" si="9">+D4+D17-D30+C30</f>
        <v>3.05</v>
      </c>
      <c r="E43" s="79">
        <f t="shared" si="9"/>
        <v>3.6091666666666669</v>
      </c>
      <c r="F43" s="79">
        <f t="shared" ref="F43:I43" si="10">+F4+F17-F30+E30</f>
        <v>3.66</v>
      </c>
      <c r="G43" s="79">
        <f t="shared" si="10"/>
        <v>3.66</v>
      </c>
      <c r="H43" s="79">
        <f t="shared" si="10"/>
        <v>3.66</v>
      </c>
      <c r="I43" s="79">
        <f t="shared" si="10"/>
        <v>3.66</v>
      </c>
    </row>
    <row r="44" spans="2:9" x14ac:dyDescent="0.25">
      <c r="B44" t="str">
        <f>+Input!C9</f>
        <v>Prodotto 3</v>
      </c>
      <c r="C44" s="79">
        <f t="shared" si="8"/>
        <v>0</v>
      </c>
      <c r="D44" s="79">
        <f t="shared" si="9"/>
        <v>2.2366666666666668</v>
      </c>
      <c r="E44" s="79">
        <f t="shared" si="9"/>
        <v>2.9991666666666665</v>
      </c>
      <c r="F44" s="79">
        <f t="shared" ref="F44:I44" si="11">+F5+F18-F31+E31</f>
        <v>3.05</v>
      </c>
      <c r="G44" s="79">
        <f t="shared" si="11"/>
        <v>3.05</v>
      </c>
      <c r="H44" s="79">
        <f t="shared" si="11"/>
        <v>3.05</v>
      </c>
      <c r="I44" s="79">
        <f t="shared" si="11"/>
        <v>3.05</v>
      </c>
    </row>
    <row r="45" spans="2:9" x14ac:dyDescent="0.25">
      <c r="B45" t="str">
        <f>+Input!C10</f>
        <v>Prodotto 4</v>
      </c>
      <c r="C45" s="79">
        <f t="shared" si="8"/>
        <v>0</v>
      </c>
      <c r="D45" s="79">
        <f t="shared" si="9"/>
        <v>0</v>
      </c>
      <c r="E45" s="79">
        <f t="shared" si="9"/>
        <v>3.355</v>
      </c>
      <c r="F45" s="79">
        <f t="shared" ref="F45:I45" si="12">+F6+F19-F32+E32</f>
        <v>3.66</v>
      </c>
      <c r="G45" s="79">
        <f t="shared" si="12"/>
        <v>3.66</v>
      </c>
      <c r="H45" s="79">
        <f t="shared" si="12"/>
        <v>3.66</v>
      </c>
      <c r="I45" s="79">
        <f t="shared" si="12"/>
        <v>3.66</v>
      </c>
    </row>
    <row r="46" spans="2:9" x14ac:dyDescent="0.25">
      <c r="B46" t="str">
        <f>+Input!C11</f>
        <v>Prodotto 5</v>
      </c>
      <c r="C46" s="79">
        <f t="shared" si="8"/>
        <v>0</v>
      </c>
      <c r="D46" s="79">
        <f t="shared" si="9"/>
        <v>0</v>
      </c>
      <c r="E46" s="79">
        <f t="shared" si="9"/>
        <v>0</v>
      </c>
      <c r="F46" s="79">
        <f t="shared" ref="F46:I46" si="13">+F7+F20-F33+E33</f>
        <v>2.7958333333333334</v>
      </c>
      <c r="G46" s="79">
        <f t="shared" si="13"/>
        <v>3.05</v>
      </c>
      <c r="H46" s="79">
        <f t="shared" si="13"/>
        <v>3.05</v>
      </c>
      <c r="I46" s="79">
        <f t="shared" si="13"/>
        <v>3.05</v>
      </c>
    </row>
    <row r="47" spans="2:9" x14ac:dyDescent="0.25">
      <c r="B47">
        <f>+Input!C12</f>
        <v>0</v>
      </c>
      <c r="C47" s="79">
        <f t="shared" si="8"/>
        <v>0</v>
      </c>
      <c r="D47" s="79">
        <f t="shared" si="9"/>
        <v>0</v>
      </c>
      <c r="E47" s="79">
        <f t="shared" si="9"/>
        <v>0</v>
      </c>
      <c r="F47" s="79">
        <f t="shared" ref="F47:I47" si="14">+F8+F21-F34+E34</f>
        <v>0</v>
      </c>
      <c r="G47" s="79">
        <f t="shared" si="14"/>
        <v>0</v>
      </c>
      <c r="H47" s="79">
        <f t="shared" si="14"/>
        <v>0</v>
      </c>
      <c r="I47" s="79">
        <f t="shared" si="14"/>
        <v>0</v>
      </c>
    </row>
    <row r="48" spans="2:9" x14ac:dyDescent="0.25">
      <c r="B48">
        <f>+Input!C13</f>
        <v>0</v>
      </c>
      <c r="C48" s="79">
        <f t="shared" si="8"/>
        <v>0</v>
      </c>
      <c r="D48" s="79">
        <f t="shared" si="9"/>
        <v>0</v>
      </c>
      <c r="E48" s="79">
        <f t="shared" si="9"/>
        <v>0</v>
      </c>
      <c r="F48" s="79">
        <f t="shared" ref="F48:I48" si="15">+F9+F22-F35+E35</f>
        <v>0</v>
      </c>
      <c r="G48" s="79">
        <f t="shared" si="15"/>
        <v>0</v>
      </c>
      <c r="H48" s="79">
        <f t="shared" si="15"/>
        <v>0</v>
      </c>
      <c r="I48" s="79">
        <f t="shared" si="15"/>
        <v>0</v>
      </c>
    </row>
    <row r="49" spans="2:9" x14ac:dyDescent="0.25">
      <c r="B49">
        <f>+Input!C14</f>
        <v>0</v>
      </c>
      <c r="C49" s="79">
        <f t="shared" si="8"/>
        <v>0</v>
      </c>
      <c r="D49" s="79">
        <f t="shared" si="9"/>
        <v>0</v>
      </c>
      <c r="E49" s="79">
        <f t="shared" si="9"/>
        <v>0</v>
      </c>
      <c r="F49" s="79">
        <f t="shared" ref="F49:I49" si="16">+F10+F23-F36+E36</f>
        <v>0</v>
      </c>
      <c r="G49" s="79">
        <f t="shared" si="16"/>
        <v>0</v>
      </c>
      <c r="H49" s="79">
        <f t="shared" si="16"/>
        <v>0</v>
      </c>
      <c r="I49" s="79">
        <f t="shared" si="16"/>
        <v>0</v>
      </c>
    </row>
    <row r="50" spans="2:9" x14ac:dyDescent="0.25">
      <c r="B50">
        <f>+Input!C15</f>
        <v>0</v>
      </c>
      <c r="C50" s="79">
        <f t="shared" si="8"/>
        <v>0</v>
      </c>
      <c r="D50" s="79">
        <f t="shared" si="9"/>
        <v>0</v>
      </c>
      <c r="E50" s="79">
        <f t="shared" si="9"/>
        <v>0</v>
      </c>
      <c r="F50" s="79">
        <f t="shared" ref="F50:I50" si="17">+F11+F24-F37+E37</f>
        <v>0</v>
      </c>
      <c r="G50" s="79">
        <f t="shared" si="17"/>
        <v>0</v>
      </c>
      <c r="H50" s="79">
        <f t="shared" si="17"/>
        <v>0</v>
      </c>
      <c r="I50" s="79">
        <f t="shared" si="17"/>
        <v>0</v>
      </c>
    </row>
    <row r="51" spans="2:9" x14ac:dyDescent="0.25">
      <c r="B51">
        <f>+Input!C16</f>
        <v>0</v>
      </c>
      <c r="C51" s="79">
        <f t="shared" si="8"/>
        <v>0</v>
      </c>
      <c r="D51" s="79">
        <f t="shared" si="9"/>
        <v>0</v>
      </c>
      <c r="E51" s="79">
        <f t="shared" si="9"/>
        <v>0</v>
      </c>
      <c r="F51" s="79">
        <f t="shared" ref="F51:I51" si="18">+F12+F25-F38+E38</f>
        <v>0</v>
      </c>
      <c r="G51" s="79">
        <f t="shared" si="18"/>
        <v>0</v>
      </c>
      <c r="H51" s="79">
        <f t="shared" si="18"/>
        <v>0</v>
      </c>
      <c r="I51" s="79">
        <f t="shared" si="18"/>
        <v>0</v>
      </c>
    </row>
    <row r="52" spans="2:9" x14ac:dyDescent="0.25">
      <c r="B52" s="55" t="s">
        <v>236</v>
      </c>
      <c r="C52" s="80">
        <f>SUM(C42:C51)</f>
        <v>5.0325000000000006</v>
      </c>
      <c r="D52" s="80">
        <f t="shared" ref="D52:I52" si="19">SUM(D42:D51)</f>
        <v>7.7266666666666666</v>
      </c>
      <c r="E52" s="80">
        <f t="shared" si="19"/>
        <v>12.9625</v>
      </c>
      <c r="F52" s="80">
        <f t="shared" si="19"/>
        <v>16.215833333333332</v>
      </c>
      <c r="G52" s="80">
        <f t="shared" si="19"/>
        <v>16.47</v>
      </c>
      <c r="H52" s="80">
        <f t="shared" si="19"/>
        <v>16.47</v>
      </c>
      <c r="I52" s="80">
        <f t="shared" si="19"/>
        <v>16.47</v>
      </c>
    </row>
    <row r="54" spans="2:9" x14ac:dyDescent="0.25">
      <c r="B54" s="55" t="s">
        <v>241</v>
      </c>
      <c r="C54" s="78">
        <f>+Parametri!D5</f>
        <v>2020</v>
      </c>
      <c r="D54" s="78">
        <f>+C54+1</f>
        <v>2021</v>
      </c>
      <c r="E54" s="78">
        <f t="shared" ref="E54:I54" si="20">+D54+1</f>
        <v>2022</v>
      </c>
      <c r="F54" s="78">
        <f t="shared" si="20"/>
        <v>2023</v>
      </c>
      <c r="G54" s="78">
        <f t="shared" si="20"/>
        <v>2024</v>
      </c>
      <c r="H54" s="78">
        <f t="shared" si="20"/>
        <v>2025</v>
      </c>
      <c r="I54" s="78">
        <f t="shared" si="20"/>
        <v>2026</v>
      </c>
    </row>
    <row r="55" spans="2:9" x14ac:dyDescent="0.25">
      <c r="B55" t="str">
        <f>+Input!C7</f>
        <v>Prodotto 1</v>
      </c>
      <c r="C55" s="79">
        <f>+Input!$D22*C3</f>
        <v>0.2</v>
      </c>
      <c r="D55" s="79">
        <f>+Input!$D22*D3</f>
        <v>0.2</v>
      </c>
      <c r="E55" s="79">
        <f>+Input!$D22*E3</f>
        <v>0.25</v>
      </c>
      <c r="F55" s="79">
        <f>+Input!$D22*F3</f>
        <v>0.25</v>
      </c>
      <c r="G55" s="79">
        <f>+Input!$D22*G3</f>
        <v>0.25</v>
      </c>
      <c r="H55" s="79">
        <f>+Input!$D22*H3</f>
        <v>0.25</v>
      </c>
      <c r="I55" s="79">
        <f>+Input!$D22*I3</f>
        <v>0.25</v>
      </c>
    </row>
    <row r="56" spans="2:9" x14ac:dyDescent="0.25">
      <c r="B56" t="str">
        <f>+Input!C8</f>
        <v>Prodotto 2</v>
      </c>
      <c r="C56" s="79">
        <f>+Input!$D23*C4</f>
        <v>0.3</v>
      </c>
      <c r="D56" s="79">
        <f>+Input!$D23*D4</f>
        <v>0.3</v>
      </c>
      <c r="E56" s="79">
        <f>+Input!$D23*E4</f>
        <v>0.36</v>
      </c>
      <c r="F56" s="79">
        <f>+Input!$D23*F4</f>
        <v>0.36</v>
      </c>
      <c r="G56" s="79">
        <f>+Input!$D23*G4</f>
        <v>0.36</v>
      </c>
      <c r="H56" s="79">
        <f>+Input!$D23*H4</f>
        <v>0.36</v>
      </c>
      <c r="I56" s="79">
        <f>+Input!$D23*I4</f>
        <v>0.36</v>
      </c>
    </row>
    <row r="57" spans="2:9" x14ac:dyDescent="0.25">
      <c r="B57" t="str">
        <f>+Input!C9</f>
        <v>Prodotto 3</v>
      </c>
      <c r="C57" s="79">
        <f>+Input!$D24*C5</f>
        <v>0</v>
      </c>
      <c r="D57" s="79">
        <f>+Input!$D24*D5</f>
        <v>0.24</v>
      </c>
      <c r="E57" s="79">
        <f>+Input!$D24*E5</f>
        <v>0.3</v>
      </c>
      <c r="F57" s="79">
        <f>+Input!$D24*F5</f>
        <v>0.3</v>
      </c>
      <c r="G57" s="79">
        <f>+Input!$D24*G5</f>
        <v>0.3</v>
      </c>
      <c r="H57" s="79">
        <f>+Input!$D24*H5</f>
        <v>0.3</v>
      </c>
      <c r="I57" s="79">
        <f>+Input!$D24*I5</f>
        <v>0.3</v>
      </c>
    </row>
    <row r="58" spans="2:9" x14ac:dyDescent="0.25">
      <c r="B58" t="str">
        <f>+Input!C10</f>
        <v>Prodotto 4</v>
      </c>
      <c r="C58" s="79">
        <f>+Input!$D25*C6</f>
        <v>0</v>
      </c>
      <c r="D58" s="79">
        <f>+Input!$D25*D6</f>
        <v>0</v>
      </c>
      <c r="E58" s="79">
        <f>+Input!$D25*E6</f>
        <v>0.30000000000000004</v>
      </c>
      <c r="F58" s="79">
        <f>+Input!$D25*F6</f>
        <v>0.30000000000000004</v>
      </c>
      <c r="G58" s="79">
        <f>+Input!$D25*G6</f>
        <v>0.30000000000000004</v>
      </c>
      <c r="H58" s="79">
        <f>+Input!$D25*H6</f>
        <v>0.30000000000000004</v>
      </c>
      <c r="I58" s="79">
        <f>+Input!$D25*I6</f>
        <v>0.30000000000000004</v>
      </c>
    </row>
    <row r="59" spans="2:9" x14ac:dyDescent="0.25">
      <c r="B59" t="str">
        <f>+Input!C11</f>
        <v>Prodotto 5</v>
      </c>
      <c r="C59" s="79">
        <f>+Input!$D26*C7</f>
        <v>0</v>
      </c>
      <c r="D59" s="79">
        <f>+Input!$D26*D7</f>
        <v>0</v>
      </c>
      <c r="E59" s="79">
        <f>+Input!$D26*E7</f>
        <v>0</v>
      </c>
      <c r="F59" s="79">
        <f>+Input!$D26*F7</f>
        <v>0.25</v>
      </c>
      <c r="G59" s="79">
        <f>+Input!$D26*G7</f>
        <v>0.25</v>
      </c>
      <c r="H59" s="79">
        <f>+Input!$D26*H7</f>
        <v>0.25</v>
      </c>
      <c r="I59" s="79">
        <f>+Input!$D26*I7</f>
        <v>0.25</v>
      </c>
    </row>
    <row r="60" spans="2:9" x14ac:dyDescent="0.25">
      <c r="B60">
        <f>+Input!C12</f>
        <v>0</v>
      </c>
      <c r="C60" s="79">
        <f>+Input!$D27*C8</f>
        <v>0</v>
      </c>
      <c r="D60" s="79">
        <f>+Input!$D27*D8</f>
        <v>0</v>
      </c>
      <c r="E60" s="79">
        <f>+Input!$D27*E8</f>
        <v>0</v>
      </c>
      <c r="F60" s="79">
        <f>+Input!$D27*F8</f>
        <v>0</v>
      </c>
      <c r="G60" s="79">
        <f>+Input!$D27*G8</f>
        <v>0</v>
      </c>
      <c r="H60" s="79">
        <f>+Input!$D27*H8</f>
        <v>0</v>
      </c>
      <c r="I60" s="79">
        <f>+Input!$D27*I8</f>
        <v>0</v>
      </c>
    </row>
    <row r="61" spans="2:9" x14ac:dyDescent="0.25">
      <c r="B61">
        <f>+Input!C13</f>
        <v>0</v>
      </c>
      <c r="C61" s="79">
        <f>+Input!$D28*C9</f>
        <v>0</v>
      </c>
      <c r="D61" s="79">
        <f>+Input!$D28*D9</f>
        <v>0</v>
      </c>
      <c r="E61" s="79">
        <f>+Input!$D28*E9</f>
        <v>0</v>
      </c>
      <c r="F61" s="79">
        <f>+Input!$D28*F9</f>
        <v>0</v>
      </c>
      <c r="G61" s="79">
        <f>+Input!$D28*G9</f>
        <v>0</v>
      </c>
      <c r="H61" s="79">
        <f>+Input!$D28*H9</f>
        <v>0</v>
      </c>
      <c r="I61" s="79">
        <f>+Input!$D28*I9</f>
        <v>0</v>
      </c>
    </row>
    <row r="62" spans="2:9" x14ac:dyDescent="0.25">
      <c r="B62">
        <f>+Input!C14</f>
        <v>0</v>
      </c>
      <c r="C62" s="79">
        <f>+Input!$D29*C10</f>
        <v>0</v>
      </c>
      <c r="D62" s="79">
        <f>+Input!$D29*D10</f>
        <v>0</v>
      </c>
      <c r="E62" s="79">
        <f>+Input!$D29*E10</f>
        <v>0</v>
      </c>
      <c r="F62" s="79">
        <f>+Input!$D29*F10</f>
        <v>0</v>
      </c>
      <c r="G62" s="79">
        <f>+Input!$D29*G10</f>
        <v>0</v>
      </c>
      <c r="H62" s="79">
        <f>+Input!$D29*H10</f>
        <v>0</v>
      </c>
      <c r="I62" s="79">
        <f>+Input!$D29*I10</f>
        <v>0</v>
      </c>
    </row>
    <row r="63" spans="2:9" x14ac:dyDescent="0.25">
      <c r="B63">
        <f>+Input!C15</f>
        <v>0</v>
      </c>
      <c r="C63" s="79">
        <f>+Input!$D30*C11</f>
        <v>0</v>
      </c>
      <c r="D63" s="79">
        <f>+Input!$D30*D11</f>
        <v>0</v>
      </c>
      <c r="E63" s="79">
        <f>+Input!$D30*E11</f>
        <v>0</v>
      </c>
      <c r="F63" s="79">
        <f>+Input!$D30*F11</f>
        <v>0</v>
      </c>
      <c r="G63" s="79">
        <f>+Input!$D30*G11</f>
        <v>0</v>
      </c>
      <c r="H63" s="79">
        <f>+Input!$D30*H11</f>
        <v>0</v>
      </c>
      <c r="I63" s="79">
        <f>+Input!$D30*I11</f>
        <v>0</v>
      </c>
    </row>
    <row r="64" spans="2:9" x14ac:dyDescent="0.25">
      <c r="B64">
        <f>+Input!C16</f>
        <v>0</v>
      </c>
      <c r="C64" s="79">
        <f>+Input!$D31*C12</f>
        <v>0</v>
      </c>
      <c r="D64" s="79">
        <f>+Input!$D31*D12</f>
        <v>0</v>
      </c>
      <c r="E64" s="79">
        <f>+Input!$D31*E12</f>
        <v>0</v>
      </c>
      <c r="F64" s="79">
        <f>+Input!$D31*F12</f>
        <v>0</v>
      </c>
      <c r="G64" s="79">
        <f>+Input!$D31*G12</f>
        <v>0</v>
      </c>
      <c r="H64" s="79">
        <f>+Input!$D31*H12</f>
        <v>0</v>
      </c>
      <c r="I64" s="79">
        <f>+Input!$D31*I12</f>
        <v>0</v>
      </c>
    </row>
    <row r="65" spans="2:9" x14ac:dyDescent="0.25">
      <c r="B65" s="55" t="s">
        <v>235</v>
      </c>
      <c r="C65" s="80">
        <f>SUM(C55:C64)</f>
        <v>0.5</v>
      </c>
      <c r="D65" s="80">
        <f t="shared" ref="D65" si="21">SUM(D55:D64)</f>
        <v>0.74</v>
      </c>
      <c r="E65" s="80">
        <f t="shared" ref="E65" si="22">SUM(E55:E64)</f>
        <v>1.21</v>
      </c>
      <c r="F65" s="80">
        <f t="shared" ref="F65" si="23">SUM(F55:F64)</f>
        <v>1.46</v>
      </c>
      <c r="G65" s="80">
        <f t="shared" ref="G65" si="24">SUM(G55:G64)</f>
        <v>1.46</v>
      </c>
      <c r="H65" s="80">
        <f t="shared" ref="H65" si="25">SUM(H55:H64)</f>
        <v>1.46</v>
      </c>
      <c r="I65" s="80">
        <f t="shared" ref="I65" si="26">SUM(I55:I64)</f>
        <v>1.46</v>
      </c>
    </row>
    <row r="67" spans="2:9" x14ac:dyDescent="0.25">
      <c r="B67" s="55" t="s">
        <v>244</v>
      </c>
      <c r="C67" s="78">
        <f>+Parametri!D5</f>
        <v>2020</v>
      </c>
      <c r="D67" s="78">
        <f>+C67+1</f>
        <v>2021</v>
      </c>
      <c r="E67" s="78">
        <f t="shared" ref="E67:I67" si="27">+D67+1</f>
        <v>2022</v>
      </c>
      <c r="F67" s="78">
        <f t="shared" si="27"/>
        <v>2023</v>
      </c>
      <c r="G67" s="78">
        <f t="shared" si="27"/>
        <v>2024</v>
      </c>
      <c r="H67" s="78">
        <f t="shared" si="27"/>
        <v>2025</v>
      </c>
      <c r="I67" s="78">
        <f t="shared" si="27"/>
        <v>2026</v>
      </c>
    </row>
    <row r="68" spans="2:9" x14ac:dyDescent="0.25">
      <c r="B68" t="str">
        <f>+Input!C7</f>
        <v>Prodotto 1</v>
      </c>
      <c r="C68" s="84">
        <f>+(Input!$M22/360)*Input!M7</f>
        <v>0</v>
      </c>
      <c r="D68" s="84">
        <f>+(Input!$M22/360)*Input!N7</f>
        <v>0</v>
      </c>
      <c r="E68" s="84">
        <f>+(Input!$M22/360)*Input!O7</f>
        <v>0</v>
      </c>
      <c r="F68" s="84">
        <f>+(Input!$M22/360)*Input!P7</f>
        <v>0</v>
      </c>
      <c r="G68" s="84">
        <f>+(Input!$M22/360)*Input!Q7</f>
        <v>0</v>
      </c>
      <c r="H68" s="84">
        <f>+(Input!$M22/360)*Input!R7</f>
        <v>0</v>
      </c>
      <c r="I68" s="84">
        <f>+(Input!$M22/360)*Input!S7</f>
        <v>0</v>
      </c>
    </row>
    <row r="69" spans="2:9" x14ac:dyDescent="0.25">
      <c r="B69" t="str">
        <f>+Input!C8</f>
        <v>Prodotto 2</v>
      </c>
      <c r="C69" s="84">
        <f>+(Input!$M23/360)*Input!M8</f>
        <v>0</v>
      </c>
      <c r="D69" s="84">
        <f>+(Input!$M23/360)*Input!N8</f>
        <v>0</v>
      </c>
      <c r="E69" s="84">
        <f>+(Input!$M23/360)*Input!O8</f>
        <v>0</v>
      </c>
      <c r="F69" s="84">
        <f>+(Input!$M23/360)*Input!P8</f>
        <v>0</v>
      </c>
      <c r="G69" s="84">
        <f>+(Input!$M23/360)*Input!Q8</f>
        <v>0</v>
      </c>
      <c r="H69" s="84">
        <f>+(Input!$M23/360)*Input!R8</f>
        <v>0</v>
      </c>
      <c r="I69" s="84">
        <f>+(Input!$M23/360)*Input!S8</f>
        <v>0</v>
      </c>
    </row>
    <row r="70" spans="2:9" x14ac:dyDescent="0.25">
      <c r="B70" t="str">
        <f>+Input!C9</f>
        <v>Prodotto 3</v>
      </c>
      <c r="C70" s="84">
        <f>+(Input!$M24/360)*Input!M9</f>
        <v>0</v>
      </c>
      <c r="D70" s="84">
        <f>+(Input!$M24/360)*Input!N9</f>
        <v>0</v>
      </c>
      <c r="E70" s="84">
        <f>+(Input!$M24/360)*Input!O9</f>
        <v>0</v>
      </c>
      <c r="F70" s="84">
        <f>+(Input!$M24/360)*Input!P9</f>
        <v>0</v>
      </c>
      <c r="G70" s="84">
        <f>+(Input!$M24/360)*Input!Q9</f>
        <v>0</v>
      </c>
      <c r="H70" s="84">
        <f>+(Input!$M24/360)*Input!R9</f>
        <v>0</v>
      </c>
      <c r="I70" s="84">
        <f>+(Input!$M24/360)*Input!S9</f>
        <v>0</v>
      </c>
    </row>
    <row r="71" spans="2:9" x14ac:dyDescent="0.25">
      <c r="B71" t="str">
        <f>+Input!C10</f>
        <v>Prodotto 4</v>
      </c>
      <c r="C71" s="84">
        <f>+(Input!$M25/360)*Input!M10</f>
        <v>0</v>
      </c>
      <c r="D71" s="84">
        <f>+(Input!$M25/360)*Input!N10</f>
        <v>0</v>
      </c>
      <c r="E71" s="84">
        <f>+(Input!$M25/360)*Input!O10</f>
        <v>0</v>
      </c>
      <c r="F71" s="84">
        <f>+(Input!$M25/360)*Input!P10</f>
        <v>0</v>
      </c>
      <c r="G71" s="84">
        <f>+(Input!$M25/360)*Input!Q10</f>
        <v>0</v>
      </c>
      <c r="H71" s="84">
        <f>+(Input!$M25/360)*Input!R10</f>
        <v>0</v>
      </c>
      <c r="I71" s="84">
        <f>+(Input!$M25/360)*Input!S10</f>
        <v>0</v>
      </c>
    </row>
    <row r="72" spans="2:9" x14ac:dyDescent="0.25">
      <c r="B72" t="str">
        <f>+Input!C11</f>
        <v>Prodotto 5</v>
      </c>
      <c r="C72" s="84">
        <f>+(Input!$M26/360)*Input!M11</f>
        <v>0</v>
      </c>
      <c r="D72" s="84">
        <f>+(Input!$M26/360)*Input!N11</f>
        <v>0</v>
      </c>
      <c r="E72" s="84">
        <f>+(Input!$M26/360)*Input!O11</f>
        <v>0</v>
      </c>
      <c r="F72" s="84">
        <f>+(Input!$M26/360)*Input!P11</f>
        <v>0</v>
      </c>
      <c r="G72" s="84">
        <f>+(Input!$M26/360)*Input!Q11</f>
        <v>0</v>
      </c>
      <c r="H72" s="84">
        <f>+(Input!$M26/360)*Input!R11</f>
        <v>0</v>
      </c>
      <c r="I72" s="84">
        <f>+(Input!$M26/360)*Input!S11</f>
        <v>0</v>
      </c>
    </row>
    <row r="73" spans="2:9" x14ac:dyDescent="0.25">
      <c r="B73">
        <f>+Input!C12</f>
        <v>0</v>
      </c>
      <c r="C73" s="84">
        <f>+(Input!$M27/360)*Input!M12</f>
        <v>0</v>
      </c>
      <c r="D73" s="84">
        <f>+(Input!$M27/360)*Input!N12</f>
        <v>0</v>
      </c>
      <c r="E73" s="84">
        <f>+(Input!$M27/360)*Input!O12</f>
        <v>0</v>
      </c>
      <c r="F73" s="84">
        <f>+(Input!$M27/360)*Input!P12</f>
        <v>0</v>
      </c>
      <c r="G73" s="84">
        <f>+(Input!$M27/360)*Input!Q12</f>
        <v>0</v>
      </c>
      <c r="H73" s="84">
        <f>+(Input!$M27/360)*Input!R12</f>
        <v>0</v>
      </c>
      <c r="I73" s="84">
        <f>+(Input!$M27/360)*Input!S12</f>
        <v>0</v>
      </c>
    </row>
    <row r="74" spans="2:9" x14ac:dyDescent="0.25">
      <c r="B74">
        <f>+Input!C13</f>
        <v>0</v>
      </c>
      <c r="C74" s="84">
        <f>+(Input!$M28/360)*Input!M13</f>
        <v>0</v>
      </c>
      <c r="D74" s="84">
        <f>+(Input!$M28/360)*Input!N13</f>
        <v>0</v>
      </c>
      <c r="E74" s="84">
        <f>+(Input!$M28/360)*Input!O13</f>
        <v>0</v>
      </c>
      <c r="F74" s="84">
        <f>+(Input!$M28/360)*Input!P13</f>
        <v>0</v>
      </c>
      <c r="G74" s="84">
        <f>+(Input!$M28/360)*Input!Q13</f>
        <v>0</v>
      </c>
      <c r="H74" s="84">
        <f>+(Input!$M28/360)*Input!R13</f>
        <v>0</v>
      </c>
      <c r="I74" s="84">
        <f>+(Input!$M28/360)*Input!S13</f>
        <v>0</v>
      </c>
    </row>
    <row r="75" spans="2:9" x14ac:dyDescent="0.25">
      <c r="B75">
        <f>+Input!C14</f>
        <v>0</v>
      </c>
      <c r="C75" s="84">
        <f>+(Input!$M29/360)*Input!M14</f>
        <v>0</v>
      </c>
      <c r="D75" s="84">
        <f>+(Input!$M29/360)*Input!N14</f>
        <v>0</v>
      </c>
      <c r="E75" s="84">
        <f>+(Input!$M29/360)*Input!O14</f>
        <v>0</v>
      </c>
      <c r="F75" s="84">
        <f>+(Input!$M29/360)*Input!P14</f>
        <v>0</v>
      </c>
      <c r="G75" s="84">
        <f>+(Input!$M29/360)*Input!Q14</f>
        <v>0</v>
      </c>
      <c r="H75" s="84">
        <f>+(Input!$M29/360)*Input!R14</f>
        <v>0</v>
      </c>
      <c r="I75" s="84">
        <f>+(Input!$M29/360)*Input!S14</f>
        <v>0</v>
      </c>
    </row>
    <row r="76" spans="2:9" x14ac:dyDescent="0.25">
      <c r="B76">
        <f>+Input!C15</f>
        <v>0</v>
      </c>
      <c r="C76" s="84">
        <f>+(Input!$M30/360)*Input!M15</f>
        <v>0</v>
      </c>
      <c r="D76" s="84">
        <f>+(Input!$M30/360)*Input!N15</f>
        <v>0</v>
      </c>
      <c r="E76" s="84">
        <f>+(Input!$M30/360)*Input!O15</f>
        <v>0</v>
      </c>
      <c r="F76" s="84">
        <f>+(Input!$M30/360)*Input!P15</f>
        <v>0</v>
      </c>
      <c r="G76" s="84">
        <f>+(Input!$M30/360)*Input!Q15</f>
        <v>0</v>
      </c>
      <c r="H76" s="84">
        <f>+(Input!$M30/360)*Input!R15</f>
        <v>0</v>
      </c>
      <c r="I76" s="84">
        <f>+(Input!$M30/360)*Input!S15</f>
        <v>0</v>
      </c>
    </row>
    <row r="77" spans="2:9" x14ac:dyDescent="0.25">
      <c r="B77">
        <f>+Input!C16</f>
        <v>0</v>
      </c>
      <c r="C77" s="84">
        <f>+(Input!$M31/360)*Input!M16</f>
        <v>0</v>
      </c>
      <c r="D77" s="84">
        <f>+(Input!$M31/360)*Input!N16</f>
        <v>0</v>
      </c>
      <c r="E77" s="84">
        <f>+(Input!$M31/360)*Input!O16</f>
        <v>0</v>
      </c>
      <c r="F77" s="84">
        <f>+(Input!$M31/360)*Input!P16</f>
        <v>0</v>
      </c>
      <c r="G77" s="84">
        <f>+(Input!$M31/360)*Input!Q16</f>
        <v>0</v>
      </c>
      <c r="H77" s="84">
        <f>+(Input!$M31/360)*Input!R16</f>
        <v>0</v>
      </c>
      <c r="I77" s="84">
        <f>+(Input!$M31/360)*Input!S16</f>
        <v>0</v>
      </c>
    </row>
    <row r="78" spans="2:9" x14ac:dyDescent="0.25">
      <c r="B78" s="55" t="s">
        <v>236</v>
      </c>
      <c r="C78" s="85">
        <f>SUM(C68:C77)</f>
        <v>0</v>
      </c>
      <c r="D78" s="85">
        <f t="shared" ref="D78:I78" si="28">SUM(D68:D77)</f>
        <v>0</v>
      </c>
      <c r="E78" s="85">
        <f t="shared" si="28"/>
        <v>0</v>
      </c>
      <c r="F78" s="85">
        <f t="shared" si="28"/>
        <v>0</v>
      </c>
      <c r="G78" s="85">
        <f t="shared" si="28"/>
        <v>0</v>
      </c>
      <c r="H78" s="85">
        <f t="shared" si="28"/>
        <v>0</v>
      </c>
      <c r="I78" s="85">
        <f t="shared" si="28"/>
        <v>0</v>
      </c>
    </row>
    <row r="80" spans="2:9" x14ac:dyDescent="0.25">
      <c r="B80" s="55" t="s">
        <v>242</v>
      </c>
      <c r="C80" s="78">
        <f>+Parametri!D5</f>
        <v>2020</v>
      </c>
      <c r="D80" s="78">
        <f>+C80+1</f>
        <v>2021</v>
      </c>
      <c r="E80" s="78">
        <f t="shared" ref="E80:I80" si="29">+D80+1</f>
        <v>2022</v>
      </c>
      <c r="F80" s="78">
        <f t="shared" si="29"/>
        <v>2023</v>
      </c>
      <c r="G80" s="78">
        <f t="shared" si="29"/>
        <v>2024</v>
      </c>
      <c r="H80" s="78">
        <f t="shared" si="29"/>
        <v>2025</v>
      </c>
      <c r="I80" s="78">
        <f t="shared" si="29"/>
        <v>2026</v>
      </c>
    </row>
    <row r="81" spans="2:9" x14ac:dyDescent="0.25">
      <c r="B81" t="str">
        <f>+Input!C7</f>
        <v>Prodotto 1</v>
      </c>
      <c r="C81" s="79">
        <f>+Input!D7*Input!$D22*C68</f>
        <v>0</v>
      </c>
      <c r="D81" s="79">
        <f>+Input!E7*Input!$D22*D68</f>
        <v>0</v>
      </c>
      <c r="E81" s="79">
        <f>+Input!F7*Input!$D22*E68</f>
        <v>0</v>
      </c>
      <c r="F81" s="79">
        <f>+Input!G7*Input!$D22*F68</f>
        <v>0</v>
      </c>
      <c r="G81" s="79">
        <f>+Input!H7*Input!$D22*G68</f>
        <v>0</v>
      </c>
      <c r="H81" s="79">
        <f>+Input!I7*Input!$D22*H68</f>
        <v>0</v>
      </c>
      <c r="I81" s="79">
        <f>+Input!J7*Input!$D22*I68</f>
        <v>0</v>
      </c>
    </row>
    <row r="82" spans="2:9" x14ac:dyDescent="0.25">
      <c r="B82" t="str">
        <f>+Input!C8</f>
        <v>Prodotto 2</v>
      </c>
      <c r="C82" s="79">
        <f>+Input!D8*Input!$D23*C69</f>
        <v>0</v>
      </c>
      <c r="D82" s="79">
        <f>+Input!E8*Input!$D23*D69</f>
        <v>0</v>
      </c>
      <c r="E82" s="79">
        <f>+Input!F8*Input!$D23*E69</f>
        <v>0</v>
      </c>
      <c r="F82" s="79">
        <f>+Input!G8*Input!$D23*F69</f>
        <v>0</v>
      </c>
      <c r="G82" s="79">
        <f>+Input!H8*Input!$D23*G69</f>
        <v>0</v>
      </c>
      <c r="H82" s="79">
        <f>+Input!I8*Input!$D23*H69</f>
        <v>0</v>
      </c>
      <c r="I82" s="79">
        <f>+Input!J8*Input!$D23*I69</f>
        <v>0</v>
      </c>
    </row>
    <row r="83" spans="2:9" x14ac:dyDescent="0.25">
      <c r="B83" t="str">
        <f>+Input!C9</f>
        <v>Prodotto 3</v>
      </c>
      <c r="C83" s="79">
        <f>+Input!D9*Input!$D24*C70</f>
        <v>0</v>
      </c>
      <c r="D83" s="79">
        <f>+Input!E9*Input!$D24*D70</f>
        <v>0</v>
      </c>
      <c r="E83" s="79">
        <f>+Input!F9*Input!$D24*E70</f>
        <v>0</v>
      </c>
      <c r="F83" s="79">
        <f>+Input!G9*Input!$D24*F70</f>
        <v>0</v>
      </c>
      <c r="G83" s="79">
        <f>+Input!H9*Input!$D24*G70</f>
        <v>0</v>
      </c>
      <c r="H83" s="79">
        <f>+Input!I9*Input!$D24*H70</f>
        <v>0</v>
      </c>
      <c r="I83" s="79">
        <f>+Input!J9*Input!$D24*I70</f>
        <v>0</v>
      </c>
    </row>
    <row r="84" spans="2:9" x14ac:dyDescent="0.25">
      <c r="B84" t="str">
        <f>+Input!C10</f>
        <v>Prodotto 4</v>
      </c>
      <c r="C84" s="79">
        <f>+Input!D10*Input!$D25*C71</f>
        <v>0</v>
      </c>
      <c r="D84" s="79">
        <f>+Input!E10*Input!$D25*D71</f>
        <v>0</v>
      </c>
      <c r="E84" s="79">
        <f>+Input!F10*Input!$D25*E71</f>
        <v>0</v>
      </c>
      <c r="F84" s="79">
        <f>+Input!G10*Input!$D25*F71</f>
        <v>0</v>
      </c>
      <c r="G84" s="79">
        <f>+Input!H10*Input!$D25*G71</f>
        <v>0</v>
      </c>
      <c r="H84" s="79">
        <f>+Input!I10*Input!$D25*H71</f>
        <v>0</v>
      </c>
      <c r="I84" s="79">
        <f>+Input!J10*Input!$D25*I71</f>
        <v>0</v>
      </c>
    </row>
    <row r="85" spans="2:9" x14ac:dyDescent="0.25">
      <c r="B85" t="str">
        <f>+Input!C11</f>
        <v>Prodotto 5</v>
      </c>
      <c r="C85" s="79">
        <f>+Input!D11*Input!$D26*C72</f>
        <v>0</v>
      </c>
      <c r="D85" s="79">
        <f>+Input!E11*Input!$D26*D72</f>
        <v>0</v>
      </c>
      <c r="E85" s="79">
        <f>+Input!F11*Input!$D26*E72</f>
        <v>0</v>
      </c>
      <c r="F85" s="79">
        <f>+Input!G11*Input!$D26*F72</f>
        <v>0</v>
      </c>
      <c r="G85" s="79">
        <f>+Input!H11*Input!$D26*G72</f>
        <v>0</v>
      </c>
      <c r="H85" s="79">
        <f>+Input!I11*Input!$D26*H72</f>
        <v>0</v>
      </c>
      <c r="I85" s="79">
        <f>+Input!J11*Input!$D26*I72</f>
        <v>0</v>
      </c>
    </row>
    <row r="86" spans="2:9" x14ac:dyDescent="0.25">
      <c r="B86">
        <f>+Input!C12</f>
        <v>0</v>
      </c>
      <c r="C86" s="79">
        <f>+Input!D12*Input!$D27*C73</f>
        <v>0</v>
      </c>
      <c r="D86" s="79">
        <f>+Input!E12*Input!$D27*D73</f>
        <v>0</v>
      </c>
      <c r="E86" s="79">
        <f>+Input!F12*Input!$D27*E73</f>
        <v>0</v>
      </c>
      <c r="F86" s="79">
        <f>+Input!G12*Input!$D27*F73</f>
        <v>0</v>
      </c>
      <c r="G86" s="79">
        <f>+Input!H12*Input!$D27*G73</f>
        <v>0</v>
      </c>
      <c r="H86" s="79">
        <f>+Input!I12*Input!$D27*H73</f>
        <v>0</v>
      </c>
      <c r="I86" s="79">
        <f>+Input!J12*Input!$D27*I73</f>
        <v>0</v>
      </c>
    </row>
    <row r="87" spans="2:9" x14ac:dyDescent="0.25">
      <c r="B87">
        <f>+Input!C13</f>
        <v>0</v>
      </c>
      <c r="C87" s="79">
        <f>+Input!D13*Input!$D28*C74</f>
        <v>0</v>
      </c>
      <c r="D87" s="79">
        <f>+Input!E13*Input!$D28*D74</f>
        <v>0</v>
      </c>
      <c r="E87" s="79">
        <f>+Input!F13*Input!$D28*E74</f>
        <v>0</v>
      </c>
      <c r="F87" s="79">
        <f>+Input!G13*Input!$D28*F74</f>
        <v>0</v>
      </c>
      <c r="G87" s="79">
        <f>+Input!H13*Input!$D28*G74</f>
        <v>0</v>
      </c>
      <c r="H87" s="79">
        <f>+Input!I13*Input!$D28*H74</f>
        <v>0</v>
      </c>
      <c r="I87" s="79">
        <f>+Input!J13*Input!$D28*I74</f>
        <v>0</v>
      </c>
    </row>
    <row r="88" spans="2:9" x14ac:dyDescent="0.25">
      <c r="B88">
        <f>+Input!C14</f>
        <v>0</v>
      </c>
      <c r="C88" s="79">
        <f>+Input!D14*Input!$D29*C75</f>
        <v>0</v>
      </c>
      <c r="D88" s="79">
        <f>+Input!E14*Input!$D29*D75</f>
        <v>0</v>
      </c>
      <c r="E88" s="79">
        <f>+Input!F14*Input!$D29*E75</f>
        <v>0</v>
      </c>
      <c r="F88" s="79">
        <f>+Input!G14*Input!$D29*F75</f>
        <v>0</v>
      </c>
      <c r="G88" s="79">
        <f>+Input!H14*Input!$D29*G75</f>
        <v>0</v>
      </c>
      <c r="H88" s="79">
        <f>+Input!I14*Input!$D29*H75</f>
        <v>0</v>
      </c>
      <c r="I88" s="79">
        <f>+Input!J14*Input!$D29*I75</f>
        <v>0</v>
      </c>
    </row>
    <row r="89" spans="2:9" x14ac:dyDescent="0.25">
      <c r="B89">
        <f>+Input!C15</f>
        <v>0</v>
      </c>
      <c r="C89" s="79">
        <f>+Input!D15*Input!$D30*C76</f>
        <v>0</v>
      </c>
      <c r="D89" s="79">
        <f>+Input!E15*Input!$D30*D76</f>
        <v>0</v>
      </c>
      <c r="E89" s="79">
        <f>+Input!F15*Input!$D30*E76</f>
        <v>0</v>
      </c>
      <c r="F89" s="79">
        <f>+Input!G15*Input!$D30*F76</f>
        <v>0</v>
      </c>
      <c r="G89" s="79">
        <f>+Input!H15*Input!$D30*G76</f>
        <v>0</v>
      </c>
      <c r="H89" s="79">
        <f>+Input!I15*Input!$D30*H76</f>
        <v>0</v>
      </c>
      <c r="I89" s="79">
        <f>+Input!J15*Input!$D30*I76</f>
        <v>0</v>
      </c>
    </row>
    <row r="90" spans="2:9" x14ac:dyDescent="0.25">
      <c r="B90">
        <f>+Input!C16</f>
        <v>0</v>
      </c>
      <c r="C90" s="79">
        <f>+Input!D16*Input!$D31*C77</f>
        <v>0</v>
      </c>
      <c r="D90" s="79">
        <f>+Input!E16*Input!$D31*D77</f>
        <v>0</v>
      </c>
      <c r="E90" s="79">
        <f>+Input!F16*Input!$D31*E77</f>
        <v>0</v>
      </c>
      <c r="F90" s="79">
        <f>+Input!G16*Input!$D31*F77</f>
        <v>0</v>
      </c>
      <c r="G90" s="79">
        <f>+Input!H16*Input!$D31*G77</f>
        <v>0</v>
      </c>
      <c r="H90" s="79">
        <f>+Input!I16*Input!$D31*H77</f>
        <v>0</v>
      </c>
      <c r="I90" s="79">
        <f>+Input!J16*Input!$D31*I77</f>
        <v>0</v>
      </c>
    </row>
    <row r="91" spans="2:9" x14ac:dyDescent="0.25">
      <c r="B91" s="55" t="s">
        <v>236</v>
      </c>
      <c r="C91" s="85">
        <f>SUM(C81:C90)</f>
        <v>0</v>
      </c>
      <c r="D91" s="85">
        <f t="shared" ref="D91:I91" si="30">SUM(D81:D90)</f>
        <v>0</v>
      </c>
      <c r="E91" s="85">
        <f t="shared" si="30"/>
        <v>0</v>
      </c>
      <c r="F91" s="85">
        <f t="shared" si="30"/>
        <v>0</v>
      </c>
      <c r="G91" s="85">
        <f t="shared" si="30"/>
        <v>0</v>
      </c>
      <c r="H91" s="85">
        <f t="shared" si="30"/>
        <v>0</v>
      </c>
      <c r="I91" s="85">
        <f t="shared" si="30"/>
        <v>0</v>
      </c>
    </row>
    <row r="93" spans="2:9" x14ac:dyDescent="0.25">
      <c r="B93" s="55" t="s">
        <v>222</v>
      </c>
      <c r="C93" s="78">
        <f>+Parametri!D5</f>
        <v>2020</v>
      </c>
      <c r="D93" s="78">
        <f>+C93+1</f>
        <v>2021</v>
      </c>
      <c r="E93" s="78">
        <f t="shared" ref="E93:I93" si="31">+D93+1</f>
        <v>2022</v>
      </c>
      <c r="F93" s="78">
        <f t="shared" si="31"/>
        <v>2023</v>
      </c>
      <c r="G93" s="78">
        <f t="shared" si="31"/>
        <v>2024</v>
      </c>
      <c r="H93" s="78">
        <f t="shared" si="31"/>
        <v>2025</v>
      </c>
      <c r="I93" s="78">
        <f t="shared" si="31"/>
        <v>2026</v>
      </c>
    </row>
    <row r="94" spans="2:9" x14ac:dyDescent="0.25">
      <c r="B94" t="str">
        <f>+Input!C7</f>
        <v>Prodotto 1</v>
      </c>
      <c r="C94" s="79">
        <f>+C55+C81</f>
        <v>0.2</v>
      </c>
      <c r="D94" s="84">
        <f>+D55+D81-C81</f>
        <v>0.2</v>
      </c>
      <c r="E94" s="84">
        <f t="shared" ref="E94:I94" si="32">+E55+E81-D81</f>
        <v>0.25</v>
      </c>
      <c r="F94" s="84">
        <f t="shared" si="32"/>
        <v>0.25</v>
      </c>
      <c r="G94" s="84">
        <f t="shared" si="32"/>
        <v>0.25</v>
      </c>
      <c r="H94" s="84">
        <f t="shared" si="32"/>
        <v>0.25</v>
      </c>
      <c r="I94" s="84">
        <f t="shared" si="32"/>
        <v>0.25</v>
      </c>
    </row>
    <row r="95" spans="2:9" x14ac:dyDescent="0.25">
      <c r="B95" t="str">
        <f>+Input!C8</f>
        <v>Prodotto 2</v>
      </c>
      <c r="C95" s="79">
        <f t="shared" ref="C95:C103" si="33">+C56+C82</f>
        <v>0.3</v>
      </c>
      <c r="D95" s="84">
        <f t="shared" ref="D95:I103" si="34">+D56+D82-C82</f>
        <v>0.3</v>
      </c>
      <c r="E95" s="84">
        <f t="shared" si="34"/>
        <v>0.36</v>
      </c>
      <c r="F95" s="84">
        <f t="shared" si="34"/>
        <v>0.36</v>
      </c>
      <c r="G95" s="84">
        <f t="shared" si="34"/>
        <v>0.36</v>
      </c>
      <c r="H95" s="84">
        <f t="shared" si="34"/>
        <v>0.36</v>
      </c>
      <c r="I95" s="84">
        <f t="shared" si="34"/>
        <v>0.36</v>
      </c>
    </row>
    <row r="96" spans="2:9" x14ac:dyDescent="0.25">
      <c r="B96" t="str">
        <f>+Input!C9</f>
        <v>Prodotto 3</v>
      </c>
      <c r="C96" s="79">
        <f t="shared" si="33"/>
        <v>0</v>
      </c>
      <c r="D96" s="84">
        <f t="shared" si="34"/>
        <v>0.24</v>
      </c>
      <c r="E96" s="84">
        <f t="shared" si="34"/>
        <v>0.3</v>
      </c>
      <c r="F96" s="84">
        <f t="shared" si="34"/>
        <v>0.3</v>
      </c>
      <c r="G96" s="84">
        <f t="shared" si="34"/>
        <v>0.3</v>
      </c>
      <c r="H96" s="84">
        <f t="shared" si="34"/>
        <v>0.3</v>
      </c>
      <c r="I96" s="84">
        <f t="shared" si="34"/>
        <v>0.3</v>
      </c>
    </row>
    <row r="97" spans="2:9" x14ac:dyDescent="0.25">
      <c r="B97" t="str">
        <f>+Input!C10</f>
        <v>Prodotto 4</v>
      </c>
      <c r="C97" s="79">
        <f t="shared" si="33"/>
        <v>0</v>
      </c>
      <c r="D97" s="84">
        <f t="shared" si="34"/>
        <v>0</v>
      </c>
      <c r="E97" s="84">
        <f t="shared" si="34"/>
        <v>0.30000000000000004</v>
      </c>
      <c r="F97" s="84">
        <f t="shared" si="34"/>
        <v>0.30000000000000004</v>
      </c>
      <c r="G97" s="84">
        <f t="shared" si="34"/>
        <v>0.30000000000000004</v>
      </c>
      <c r="H97" s="84">
        <f t="shared" si="34"/>
        <v>0.30000000000000004</v>
      </c>
      <c r="I97" s="84">
        <f t="shared" si="34"/>
        <v>0.30000000000000004</v>
      </c>
    </row>
    <row r="98" spans="2:9" x14ac:dyDescent="0.25">
      <c r="B98" t="str">
        <f>+Input!C11</f>
        <v>Prodotto 5</v>
      </c>
      <c r="C98" s="79">
        <f t="shared" si="33"/>
        <v>0</v>
      </c>
      <c r="D98" s="84">
        <f t="shared" si="34"/>
        <v>0</v>
      </c>
      <c r="E98" s="84">
        <f t="shared" si="34"/>
        <v>0</v>
      </c>
      <c r="F98" s="84">
        <f t="shared" si="34"/>
        <v>0.25</v>
      </c>
      <c r="G98" s="84">
        <f t="shared" si="34"/>
        <v>0.25</v>
      </c>
      <c r="H98" s="84">
        <f t="shared" si="34"/>
        <v>0.25</v>
      </c>
      <c r="I98" s="84">
        <f t="shared" si="34"/>
        <v>0.25</v>
      </c>
    </row>
    <row r="99" spans="2:9" x14ac:dyDescent="0.25">
      <c r="B99">
        <f>+Input!C12</f>
        <v>0</v>
      </c>
      <c r="C99" s="79">
        <f t="shared" si="33"/>
        <v>0</v>
      </c>
      <c r="D99" s="84">
        <f t="shared" si="34"/>
        <v>0</v>
      </c>
      <c r="E99" s="84">
        <f t="shared" si="34"/>
        <v>0</v>
      </c>
      <c r="F99" s="84">
        <f t="shared" si="34"/>
        <v>0</v>
      </c>
      <c r="G99" s="84">
        <f t="shared" si="34"/>
        <v>0</v>
      </c>
      <c r="H99" s="84">
        <f t="shared" si="34"/>
        <v>0</v>
      </c>
      <c r="I99" s="84">
        <f t="shared" si="34"/>
        <v>0</v>
      </c>
    </row>
    <row r="100" spans="2:9" x14ac:dyDescent="0.25">
      <c r="B100">
        <f>+Input!C13</f>
        <v>0</v>
      </c>
      <c r="C100" s="79">
        <f t="shared" si="33"/>
        <v>0</v>
      </c>
      <c r="D100" s="84">
        <f t="shared" si="34"/>
        <v>0</v>
      </c>
      <c r="E100" s="84">
        <f t="shared" si="34"/>
        <v>0</v>
      </c>
      <c r="F100" s="84">
        <f t="shared" si="34"/>
        <v>0</v>
      </c>
      <c r="G100" s="84">
        <f t="shared" si="34"/>
        <v>0</v>
      </c>
      <c r="H100" s="84">
        <f t="shared" si="34"/>
        <v>0</v>
      </c>
      <c r="I100" s="84">
        <f t="shared" si="34"/>
        <v>0</v>
      </c>
    </row>
    <row r="101" spans="2:9" x14ac:dyDescent="0.25">
      <c r="B101">
        <f>+Input!C14</f>
        <v>0</v>
      </c>
      <c r="C101" s="79">
        <f t="shared" si="33"/>
        <v>0</v>
      </c>
      <c r="D101" s="84">
        <f t="shared" si="34"/>
        <v>0</v>
      </c>
      <c r="E101" s="84">
        <f t="shared" si="34"/>
        <v>0</v>
      </c>
      <c r="F101" s="84">
        <f t="shared" si="34"/>
        <v>0</v>
      </c>
      <c r="G101" s="84">
        <f t="shared" si="34"/>
        <v>0</v>
      </c>
      <c r="H101" s="84">
        <f t="shared" si="34"/>
        <v>0</v>
      </c>
      <c r="I101" s="84">
        <f t="shared" si="34"/>
        <v>0</v>
      </c>
    </row>
    <row r="102" spans="2:9" x14ac:dyDescent="0.25">
      <c r="B102">
        <f>+Input!C15</f>
        <v>0</v>
      </c>
      <c r="C102" s="79">
        <f t="shared" si="33"/>
        <v>0</v>
      </c>
      <c r="D102" s="84">
        <f t="shared" si="34"/>
        <v>0</v>
      </c>
      <c r="E102" s="84">
        <f t="shared" si="34"/>
        <v>0</v>
      </c>
      <c r="F102" s="84">
        <f t="shared" si="34"/>
        <v>0</v>
      </c>
      <c r="G102" s="84">
        <f t="shared" si="34"/>
        <v>0</v>
      </c>
      <c r="H102" s="84">
        <f t="shared" si="34"/>
        <v>0</v>
      </c>
      <c r="I102" s="84">
        <f t="shared" si="34"/>
        <v>0</v>
      </c>
    </row>
    <row r="103" spans="2:9" x14ac:dyDescent="0.25">
      <c r="B103">
        <f>+Input!C16</f>
        <v>0</v>
      </c>
      <c r="C103" s="79">
        <f t="shared" si="33"/>
        <v>0</v>
      </c>
      <c r="D103" s="84">
        <f t="shared" si="34"/>
        <v>0</v>
      </c>
      <c r="E103" s="84">
        <f t="shared" si="34"/>
        <v>0</v>
      </c>
      <c r="F103" s="84">
        <f t="shared" si="34"/>
        <v>0</v>
      </c>
      <c r="G103" s="84">
        <f t="shared" si="34"/>
        <v>0</v>
      </c>
      <c r="H103" s="84">
        <f t="shared" si="34"/>
        <v>0</v>
      </c>
      <c r="I103" s="84">
        <f t="shared" si="34"/>
        <v>0</v>
      </c>
    </row>
    <row r="104" spans="2:9" x14ac:dyDescent="0.25">
      <c r="B104" s="55" t="s">
        <v>236</v>
      </c>
      <c r="C104" s="85">
        <f>SUM(C94:C103)</f>
        <v>0.5</v>
      </c>
      <c r="D104" s="85">
        <f t="shared" ref="D104:I104" si="35">SUM(D94:D103)</f>
        <v>0.74</v>
      </c>
      <c r="E104" s="85">
        <f t="shared" si="35"/>
        <v>1.21</v>
      </c>
      <c r="F104" s="85">
        <f t="shared" si="35"/>
        <v>1.46</v>
      </c>
      <c r="G104" s="85">
        <f t="shared" si="35"/>
        <v>1.46</v>
      </c>
      <c r="H104" s="85">
        <f t="shared" si="35"/>
        <v>1.46</v>
      </c>
      <c r="I104" s="85">
        <f t="shared" si="35"/>
        <v>1.46</v>
      </c>
    </row>
    <row r="106" spans="2:9" x14ac:dyDescent="0.25">
      <c r="B106" s="55" t="s">
        <v>239</v>
      </c>
      <c r="C106" s="78">
        <f>+Parametri!D5</f>
        <v>2020</v>
      </c>
      <c r="D106" s="78">
        <f>+C106+1</f>
        <v>2021</v>
      </c>
      <c r="E106" s="78">
        <f t="shared" ref="E106:I106" si="36">+D106+1</f>
        <v>2022</v>
      </c>
      <c r="F106" s="78">
        <f t="shared" si="36"/>
        <v>2023</v>
      </c>
      <c r="G106" s="78">
        <f t="shared" si="36"/>
        <v>2024</v>
      </c>
      <c r="H106" s="78">
        <f t="shared" si="36"/>
        <v>2025</v>
      </c>
      <c r="I106" s="78">
        <f t="shared" si="36"/>
        <v>2026</v>
      </c>
    </row>
    <row r="107" spans="2:9" x14ac:dyDescent="0.25">
      <c r="B107" t="str">
        <f>+Input!C7</f>
        <v>Prodotto 1</v>
      </c>
      <c r="C107" s="79">
        <f>+C94*Parametri!$I$8</f>
        <v>4.4000000000000004E-2</v>
      </c>
      <c r="D107" s="79">
        <f>+D94*Parametri!$I$8</f>
        <v>4.4000000000000004E-2</v>
      </c>
      <c r="E107" s="79">
        <f>+E94*Parametri!$I$8</f>
        <v>5.5E-2</v>
      </c>
      <c r="F107" s="79">
        <f>+F94*Parametri!$I$8</f>
        <v>5.5E-2</v>
      </c>
      <c r="G107" s="79">
        <f>+G94*Parametri!$I$8</f>
        <v>5.5E-2</v>
      </c>
      <c r="H107" s="79">
        <f>+H94*Parametri!$I$8</f>
        <v>5.5E-2</v>
      </c>
      <c r="I107" s="79">
        <f>+I94*Parametri!$I$8</f>
        <v>5.5E-2</v>
      </c>
    </row>
    <row r="108" spans="2:9" x14ac:dyDescent="0.25">
      <c r="B108" t="str">
        <f>+Input!C8</f>
        <v>Prodotto 2</v>
      </c>
      <c r="C108" s="79">
        <f>+C95*Parametri!$I$8</f>
        <v>6.6000000000000003E-2</v>
      </c>
      <c r="D108" s="79">
        <f>+D95*Parametri!$I$8</f>
        <v>6.6000000000000003E-2</v>
      </c>
      <c r="E108" s="79">
        <f>+E95*Parametri!$I$8</f>
        <v>7.9199999999999993E-2</v>
      </c>
      <c r="F108" s="79">
        <f>+F95*Parametri!$I$8</f>
        <v>7.9199999999999993E-2</v>
      </c>
      <c r="G108" s="79">
        <f>+G95*Parametri!$I$8</f>
        <v>7.9199999999999993E-2</v>
      </c>
      <c r="H108" s="79">
        <f>+H95*Parametri!$I$8</f>
        <v>7.9199999999999993E-2</v>
      </c>
      <c r="I108" s="79">
        <f>+I95*Parametri!$I$8</f>
        <v>7.9199999999999993E-2</v>
      </c>
    </row>
    <row r="109" spans="2:9" x14ac:dyDescent="0.25">
      <c r="B109" t="str">
        <f>+Input!C9</f>
        <v>Prodotto 3</v>
      </c>
      <c r="C109" s="79">
        <f>+C96*Parametri!$I$8</f>
        <v>0</v>
      </c>
      <c r="D109" s="79">
        <f>+D96*Parametri!$I$8</f>
        <v>5.28E-2</v>
      </c>
      <c r="E109" s="79">
        <f>+E96*Parametri!$I$8</f>
        <v>6.6000000000000003E-2</v>
      </c>
      <c r="F109" s="79">
        <f>+F96*Parametri!$I$8</f>
        <v>6.6000000000000003E-2</v>
      </c>
      <c r="G109" s="79">
        <f>+G96*Parametri!$I$8</f>
        <v>6.6000000000000003E-2</v>
      </c>
      <c r="H109" s="79">
        <f>+H96*Parametri!$I$8</f>
        <v>6.6000000000000003E-2</v>
      </c>
      <c r="I109" s="79">
        <f>+I96*Parametri!$I$8</f>
        <v>6.6000000000000003E-2</v>
      </c>
    </row>
    <row r="110" spans="2:9" x14ac:dyDescent="0.25">
      <c r="B110" t="str">
        <f>+Input!C10</f>
        <v>Prodotto 4</v>
      </c>
      <c r="C110" s="79">
        <f>+C97*Parametri!$I$8</f>
        <v>0</v>
      </c>
      <c r="D110" s="79">
        <f>+D97*Parametri!$I$8</f>
        <v>0</v>
      </c>
      <c r="E110" s="79">
        <f>+E97*Parametri!$I$8</f>
        <v>6.6000000000000017E-2</v>
      </c>
      <c r="F110" s="79">
        <f>+F97*Parametri!$I$8</f>
        <v>6.6000000000000017E-2</v>
      </c>
      <c r="G110" s="79">
        <f>+G97*Parametri!$I$8</f>
        <v>6.6000000000000017E-2</v>
      </c>
      <c r="H110" s="79">
        <f>+H97*Parametri!$I$8</f>
        <v>6.6000000000000017E-2</v>
      </c>
      <c r="I110" s="79">
        <f>+I97*Parametri!$I$8</f>
        <v>6.6000000000000017E-2</v>
      </c>
    </row>
    <row r="111" spans="2:9" x14ac:dyDescent="0.25">
      <c r="B111" t="str">
        <f>+Input!C11</f>
        <v>Prodotto 5</v>
      </c>
      <c r="C111" s="79">
        <f>+C98*Parametri!$I$8</f>
        <v>0</v>
      </c>
      <c r="D111" s="79">
        <f>+D98*Parametri!$I$8</f>
        <v>0</v>
      </c>
      <c r="E111" s="79">
        <f>+E98*Parametri!$I$8</f>
        <v>0</v>
      </c>
      <c r="F111" s="79">
        <f>+F98*Parametri!$I$8</f>
        <v>5.5E-2</v>
      </c>
      <c r="G111" s="79">
        <f>+G98*Parametri!$I$8</f>
        <v>5.5E-2</v>
      </c>
      <c r="H111" s="79">
        <f>+H98*Parametri!$I$8</f>
        <v>5.5E-2</v>
      </c>
      <c r="I111" s="79">
        <f>+I98*Parametri!$I$8</f>
        <v>5.5E-2</v>
      </c>
    </row>
    <row r="112" spans="2:9" x14ac:dyDescent="0.25">
      <c r="B112">
        <f>+Input!C12</f>
        <v>0</v>
      </c>
      <c r="C112" s="79">
        <f>+C99*Parametri!$I$8</f>
        <v>0</v>
      </c>
      <c r="D112" s="79">
        <f>+D99*Parametri!$I$8</f>
        <v>0</v>
      </c>
      <c r="E112" s="79">
        <f>+E99*Parametri!$I$8</f>
        <v>0</v>
      </c>
      <c r="F112" s="79">
        <f>+F99*Parametri!$I$8</f>
        <v>0</v>
      </c>
      <c r="G112" s="79">
        <f>+G99*Parametri!$I$8</f>
        <v>0</v>
      </c>
      <c r="H112" s="79">
        <f>+H99*Parametri!$I$8</f>
        <v>0</v>
      </c>
      <c r="I112" s="79">
        <f>+I99*Parametri!$I$8</f>
        <v>0</v>
      </c>
    </row>
    <row r="113" spans="2:9" x14ac:dyDescent="0.25">
      <c r="B113">
        <f>+Input!C13</f>
        <v>0</v>
      </c>
      <c r="C113" s="79">
        <f>+C100*Parametri!$I$8</f>
        <v>0</v>
      </c>
      <c r="D113" s="79">
        <f>+D100*Parametri!$I$8</f>
        <v>0</v>
      </c>
      <c r="E113" s="79">
        <f>+E100*Parametri!$I$8</f>
        <v>0</v>
      </c>
      <c r="F113" s="79">
        <f>+F100*Parametri!$I$8</f>
        <v>0</v>
      </c>
      <c r="G113" s="79">
        <f>+G100*Parametri!$I$8</f>
        <v>0</v>
      </c>
      <c r="H113" s="79">
        <f>+H100*Parametri!$I$8</f>
        <v>0</v>
      </c>
      <c r="I113" s="79">
        <f>+I100*Parametri!$I$8</f>
        <v>0</v>
      </c>
    </row>
    <row r="114" spans="2:9" x14ac:dyDescent="0.25">
      <c r="B114">
        <f>+Input!C14</f>
        <v>0</v>
      </c>
      <c r="C114" s="79">
        <f>+C101*Parametri!$I$8</f>
        <v>0</v>
      </c>
      <c r="D114" s="79">
        <f>+D101*Parametri!$I$8</f>
        <v>0</v>
      </c>
      <c r="E114" s="79">
        <f>+E101*Parametri!$I$8</f>
        <v>0</v>
      </c>
      <c r="F114" s="79">
        <f>+F101*Parametri!$I$8</f>
        <v>0</v>
      </c>
      <c r="G114" s="79">
        <f>+G101*Parametri!$I$8</f>
        <v>0</v>
      </c>
      <c r="H114" s="79">
        <f>+H101*Parametri!$I$8</f>
        <v>0</v>
      </c>
      <c r="I114" s="79">
        <f>+I101*Parametri!$I$8</f>
        <v>0</v>
      </c>
    </row>
    <row r="115" spans="2:9" x14ac:dyDescent="0.25">
      <c r="B115">
        <f>+Input!C15</f>
        <v>0</v>
      </c>
      <c r="C115" s="79">
        <f>+C102*Parametri!$I$8</f>
        <v>0</v>
      </c>
      <c r="D115" s="79">
        <f>+D102*Parametri!$I$8</f>
        <v>0</v>
      </c>
      <c r="E115" s="79">
        <f>+E102*Parametri!$I$8</f>
        <v>0</v>
      </c>
      <c r="F115" s="79">
        <f>+F102*Parametri!$I$8</f>
        <v>0</v>
      </c>
      <c r="G115" s="79">
        <f>+G102*Parametri!$I$8</f>
        <v>0</v>
      </c>
      <c r="H115" s="79">
        <f>+H102*Parametri!$I$8</f>
        <v>0</v>
      </c>
      <c r="I115" s="79">
        <f>+I102*Parametri!$I$8</f>
        <v>0</v>
      </c>
    </row>
    <row r="116" spans="2:9" x14ac:dyDescent="0.25">
      <c r="B116">
        <f>+Input!C16</f>
        <v>0</v>
      </c>
      <c r="C116" s="79">
        <f>+C103*Parametri!$I$8</f>
        <v>0</v>
      </c>
      <c r="D116" s="79">
        <f>+D103*Parametri!$I$8</f>
        <v>0</v>
      </c>
      <c r="E116" s="79">
        <f>+E103*Parametri!$I$8</f>
        <v>0</v>
      </c>
      <c r="F116" s="79">
        <f>+F103*Parametri!$I$8</f>
        <v>0</v>
      </c>
      <c r="G116" s="79">
        <f>+G103*Parametri!$I$8</f>
        <v>0</v>
      </c>
      <c r="H116" s="79">
        <f>+H103*Parametri!$I$8</f>
        <v>0</v>
      </c>
      <c r="I116" s="79">
        <f>+I103*Parametri!$I$8</f>
        <v>0</v>
      </c>
    </row>
    <row r="117" spans="2:9" x14ac:dyDescent="0.25">
      <c r="B117" s="55" t="s">
        <v>236</v>
      </c>
      <c r="C117" s="80">
        <f>SUM(C107:C116)</f>
        <v>0.11000000000000001</v>
      </c>
      <c r="D117" s="80">
        <f t="shared" ref="D117" si="37">SUM(D107:D116)</f>
        <v>0.1628</v>
      </c>
      <c r="E117" s="80">
        <f t="shared" ref="E117" si="38">SUM(E107:E116)</f>
        <v>0.26619999999999999</v>
      </c>
      <c r="F117" s="80">
        <f t="shared" ref="F117" si="39">SUM(F107:F116)</f>
        <v>0.32119999999999999</v>
      </c>
      <c r="G117" s="80">
        <f t="shared" ref="G117" si="40">SUM(G107:G116)</f>
        <v>0.32119999999999999</v>
      </c>
      <c r="H117" s="80">
        <f t="shared" ref="H117" si="41">SUM(H107:H116)</f>
        <v>0.32119999999999999</v>
      </c>
      <c r="I117" s="80">
        <f t="shared" ref="I117" si="42">SUM(I107:I116)</f>
        <v>0.32119999999999999</v>
      </c>
    </row>
    <row r="118" spans="2:9" x14ac:dyDescent="0.25">
      <c r="C118" s="80"/>
    </row>
    <row r="119" spans="2:9" x14ac:dyDescent="0.25">
      <c r="B119" s="55" t="s">
        <v>245</v>
      </c>
      <c r="C119" s="78">
        <f>+Parametri!D5</f>
        <v>2020</v>
      </c>
      <c r="D119" s="78">
        <f>+C119+1</f>
        <v>2021</v>
      </c>
      <c r="E119" s="78">
        <f t="shared" ref="E119:I119" si="43">+D119+1</f>
        <v>2022</v>
      </c>
      <c r="F119" s="78">
        <f t="shared" si="43"/>
        <v>2023</v>
      </c>
      <c r="G119" s="78">
        <f t="shared" si="43"/>
        <v>2024</v>
      </c>
      <c r="H119" s="78">
        <f t="shared" si="43"/>
        <v>2025</v>
      </c>
      <c r="I119" s="78">
        <f t="shared" si="43"/>
        <v>2026</v>
      </c>
    </row>
    <row r="120" spans="2:9" x14ac:dyDescent="0.25">
      <c r="B120" t="str">
        <f>+Input!C22</f>
        <v>Prodotto 1</v>
      </c>
      <c r="C120" s="79">
        <f>+(Parametri!$I$11/360)*(C94+C107)</f>
        <v>4.066666666666667E-2</v>
      </c>
      <c r="D120" s="79">
        <f>+(Parametri!$I$11/360)*(D94+D107)</f>
        <v>4.066666666666667E-2</v>
      </c>
      <c r="E120" s="79">
        <f>+(Parametri!$I$11/360)*(E94+E107)</f>
        <v>5.0833333333333328E-2</v>
      </c>
      <c r="F120" s="79">
        <f>+(Parametri!$I$11/360)*(F94+F107)</f>
        <v>5.0833333333333328E-2</v>
      </c>
      <c r="G120" s="79">
        <f>+(Parametri!$I$11/360)*(G94+G107)</f>
        <v>5.0833333333333328E-2</v>
      </c>
      <c r="H120" s="79">
        <f>+(Parametri!$I$11/360)*(H94+H107)</f>
        <v>5.0833333333333328E-2</v>
      </c>
      <c r="I120" s="79">
        <f>+(Parametri!$I$11/360)*(I94+I107)</f>
        <v>5.0833333333333328E-2</v>
      </c>
    </row>
    <row r="121" spans="2:9" x14ac:dyDescent="0.25">
      <c r="B121" t="str">
        <f>+Input!C23</f>
        <v>Prodotto 2</v>
      </c>
      <c r="C121" s="79">
        <f>+(Parametri!$I$11/360)*(C95+C108)</f>
        <v>6.0999999999999999E-2</v>
      </c>
      <c r="D121" s="79">
        <f>+(Parametri!$I$11/360)*(D95+D108)</f>
        <v>6.0999999999999999E-2</v>
      </c>
      <c r="E121" s="79">
        <f>+(Parametri!$I$11/360)*(E95+E108)</f>
        <v>7.3199999999999987E-2</v>
      </c>
      <c r="F121" s="79">
        <f>+(Parametri!$I$11/360)*(F95+F108)</f>
        <v>7.3199999999999987E-2</v>
      </c>
      <c r="G121" s="79">
        <f>+(Parametri!$I$11/360)*(G95+G108)</f>
        <v>7.3199999999999987E-2</v>
      </c>
      <c r="H121" s="79">
        <f>+(Parametri!$I$11/360)*(H95+H108)</f>
        <v>7.3199999999999987E-2</v>
      </c>
      <c r="I121" s="79">
        <f>+(Parametri!$I$11/360)*(I95+I108)</f>
        <v>7.3199999999999987E-2</v>
      </c>
    </row>
    <row r="122" spans="2:9" x14ac:dyDescent="0.25">
      <c r="B122" t="str">
        <f>+Input!C24</f>
        <v>Prodotto 3</v>
      </c>
      <c r="C122" s="79">
        <f>+(Parametri!$I$11/360)*(C96+C109)</f>
        <v>0</v>
      </c>
      <c r="D122" s="79">
        <f>+(Parametri!$I$11/360)*(D96+D109)</f>
        <v>4.8799999999999996E-2</v>
      </c>
      <c r="E122" s="79">
        <f>+(Parametri!$I$11/360)*(E96+E109)</f>
        <v>6.0999999999999999E-2</v>
      </c>
      <c r="F122" s="79">
        <f>+(Parametri!$I$11/360)*(F96+F109)</f>
        <v>6.0999999999999999E-2</v>
      </c>
      <c r="G122" s="79">
        <f>+(Parametri!$I$11/360)*(G96+G109)</f>
        <v>6.0999999999999999E-2</v>
      </c>
      <c r="H122" s="79">
        <f>+(Parametri!$I$11/360)*(H96+H109)</f>
        <v>6.0999999999999999E-2</v>
      </c>
      <c r="I122" s="79">
        <f>+(Parametri!$I$11/360)*(I96+I109)</f>
        <v>6.0999999999999999E-2</v>
      </c>
    </row>
    <row r="123" spans="2:9" x14ac:dyDescent="0.25">
      <c r="B123" t="str">
        <f>+Input!C25</f>
        <v>Prodotto 4</v>
      </c>
      <c r="C123" s="79">
        <f>+(Parametri!$I$11/360)*(C97+C110)</f>
        <v>0</v>
      </c>
      <c r="D123" s="79">
        <f>+(Parametri!$I$11/360)*(D97+D110)</f>
        <v>0</v>
      </c>
      <c r="E123" s="79">
        <f>+(Parametri!$I$11/360)*(E97+E110)</f>
        <v>6.1000000000000006E-2</v>
      </c>
      <c r="F123" s="79">
        <f>+(Parametri!$I$11/360)*(F97+F110)</f>
        <v>6.1000000000000006E-2</v>
      </c>
      <c r="G123" s="79">
        <f>+(Parametri!$I$11/360)*(G97+G110)</f>
        <v>6.1000000000000006E-2</v>
      </c>
      <c r="H123" s="79">
        <f>+(Parametri!$I$11/360)*(H97+H110)</f>
        <v>6.1000000000000006E-2</v>
      </c>
      <c r="I123" s="79">
        <f>+(Parametri!$I$11/360)*(I97+I110)</f>
        <v>6.1000000000000006E-2</v>
      </c>
    </row>
    <row r="124" spans="2:9" x14ac:dyDescent="0.25">
      <c r="B124" t="str">
        <f>+Input!C26</f>
        <v>Prodotto 5</v>
      </c>
      <c r="C124" s="79">
        <f>+(Parametri!$I$11/360)*(C98+C111)</f>
        <v>0</v>
      </c>
      <c r="D124" s="79">
        <f>+(Parametri!$I$11/360)*(D98+D111)</f>
        <v>0</v>
      </c>
      <c r="E124" s="79">
        <f>+(Parametri!$I$11/360)*(E98+E111)</f>
        <v>0</v>
      </c>
      <c r="F124" s="79">
        <f>+(Parametri!$I$11/360)*(F98+F111)</f>
        <v>5.0833333333333328E-2</v>
      </c>
      <c r="G124" s="79">
        <f>+(Parametri!$I$11/360)*(G98+G111)</f>
        <v>5.0833333333333328E-2</v>
      </c>
      <c r="H124" s="79">
        <f>+(Parametri!$I$11/360)*(H98+H111)</f>
        <v>5.0833333333333328E-2</v>
      </c>
      <c r="I124" s="79">
        <f>+(Parametri!$I$11/360)*(I98+I111)</f>
        <v>5.0833333333333328E-2</v>
      </c>
    </row>
    <row r="125" spans="2:9" x14ac:dyDescent="0.25">
      <c r="B125" t="str">
        <f>+Input!C27</f>
        <v/>
      </c>
      <c r="C125" s="79">
        <f>+(Parametri!$I$11/360)*(C99+C112)</f>
        <v>0</v>
      </c>
      <c r="D125" s="79">
        <f>+(Parametri!$I$11/360)*(D99+D112)</f>
        <v>0</v>
      </c>
      <c r="E125" s="79">
        <f>+(Parametri!$I$11/360)*(E99+E112)</f>
        <v>0</v>
      </c>
      <c r="F125" s="79">
        <f>+(Parametri!$I$11/360)*(F99+F112)</f>
        <v>0</v>
      </c>
      <c r="G125" s="79">
        <f>+(Parametri!$I$11/360)*(G99+G112)</f>
        <v>0</v>
      </c>
      <c r="H125" s="79">
        <f>+(Parametri!$I$11/360)*(H99+H112)</f>
        <v>0</v>
      </c>
      <c r="I125" s="79">
        <f>+(Parametri!$I$11/360)*(I99+I112)</f>
        <v>0</v>
      </c>
    </row>
    <row r="126" spans="2:9" x14ac:dyDescent="0.25">
      <c r="B126" t="str">
        <f>+Input!C28</f>
        <v/>
      </c>
      <c r="C126" s="79">
        <f>+(Parametri!$I$11/360)*(C100+C113)</f>
        <v>0</v>
      </c>
      <c r="D126" s="79">
        <f>+(Parametri!$I$11/360)*(D100+D113)</f>
        <v>0</v>
      </c>
      <c r="E126" s="79">
        <f>+(Parametri!$I$11/360)*(E100+E113)</f>
        <v>0</v>
      </c>
      <c r="F126" s="79">
        <f>+(Parametri!$I$11/360)*(F100+F113)</f>
        <v>0</v>
      </c>
      <c r="G126" s="79">
        <f>+(Parametri!$I$11/360)*(G100+G113)</f>
        <v>0</v>
      </c>
      <c r="H126" s="79">
        <f>+(Parametri!$I$11/360)*(H100+H113)</f>
        <v>0</v>
      </c>
      <c r="I126" s="79">
        <f>+(Parametri!$I$11/360)*(I100+I113)</f>
        <v>0</v>
      </c>
    </row>
    <row r="127" spans="2:9" x14ac:dyDescent="0.25">
      <c r="B127" t="str">
        <f>+Input!C29</f>
        <v/>
      </c>
      <c r="C127" s="79">
        <f>+(Parametri!$I$11/360)*(C101+C114)</f>
        <v>0</v>
      </c>
      <c r="D127" s="79">
        <f>+(Parametri!$I$11/360)*(D101+D114)</f>
        <v>0</v>
      </c>
      <c r="E127" s="79">
        <f>+(Parametri!$I$11/360)*(E101+E114)</f>
        <v>0</v>
      </c>
      <c r="F127" s="79">
        <f>+(Parametri!$I$11/360)*(F101+F114)</f>
        <v>0</v>
      </c>
      <c r="G127" s="79">
        <f>+(Parametri!$I$11/360)*(G101+G114)</f>
        <v>0</v>
      </c>
      <c r="H127" s="79">
        <f>+(Parametri!$I$11/360)*(H101+H114)</f>
        <v>0</v>
      </c>
      <c r="I127" s="79">
        <f>+(Parametri!$I$11/360)*(I101+I114)</f>
        <v>0</v>
      </c>
    </row>
    <row r="128" spans="2:9" x14ac:dyDescent="0.25">
      <c r="B128" t="str">
        <f>+Input!C30</f>
        <v/>
      </c>
      <c r="C128" s="79">
        <f>+(Parametri!$I$11/360)*(C102+C115)</f>
        <v>0</v>
      </c>
      <c r="D128" s="79">
        <f>+(Parametri!$I$11/360)*(D102+D115)</f>
        <v>0</v>
      </c>
      <c r="E128" s="79">
        <f>+(Parametri!$I$11/360)*(E102+E115)</f>
        <v>0</v>
      </c>
      <c r="F128" s="79">
        <f>+(Parametri!$I$11/360)*(F102+F115)</f>
        <v>0</v>
      </c>
      <c r="G128" s="79">
        <f>+(Parametri!$I$11/360)*(G102+G115)</f>
        <v>0</v>
      </c>
      <c r="H128" s="79">
        <f>+(Parametri!$I$11/360)*(H102+H115)</f>
        <v>0</v>
      </c>
      <c r="I128" s="79">
        <f>+(Parametri!$I$11/360)*(I102+I115)</f>
        <v>0</v>
      </c>
    </row>
    <row r="129" spans="2:9" x14ac:dyDescent="0.25">
      <c r="B129" t="str">
        <f>+Input!C31</f>
        <v/>
      </c>
      <c r="C129" s="79">
        <f>+(Parametri!$I$11/360)*(C103+C116)</f>
        <v>0</v>
      </c>
      <c r="D129" s="79">
        <f>+(Parametri!$I$11/360)*(D103+D116)</f>
        <v>0</v>
      </c>
      <c r="E129" s="79">
        <f>+(Parametri!$I$11/360)*(E103+E116)</f>
        <v>0</v>
      </c>
      <c r="F129" s="79">
        <f>+(Parametri!$I$11/360)*(F103+F116)</f>
        <v>0</v>
      </c>
      <c r="G129" s="79">
        <f>+(Parametri!$I$11/360)*(G103+G116)</f>
        <v>0</v>
      </c>
      <c r="H129" s="79">
        <f>+(Parametri!$I$11/360)*(H103+H116)</f>
        <v>0</v>
      </c>
      <c r="I129" s="79">
        <f>+(Parametri!$I$11/360)*(I103+I116)</f>
        <v>0</v>
      </c>
    </row>
    <row r="130" spans="2:9" x14ac:dyDescent="0.25">
      <c r="B130" s="55" t="s">
        <v>236</v>
      </c>
      <c r="C130" s="80">
        <f>SUM(C120:C129)</f>
        <v>0.10166666666666667</v>
      </c>
      <c r="D130" s="80">
        <f t="shared" ref="D130" si="44">SUM(D120:D129)</f>
        <v>0.15046666666666667</v>
      </c>
      <c r="E130" s="80">
        <f t="shared" ref="E130" si="45">SUM(E120:E129)</f>
        <v>0.24603333333333333</v>
      </c>
      <c r="F130" s="80">
        <f t="shared" ref="F130" si="46">SUM(F120:F129)</f>
        <v>0.29686666666666667</v>
      </c>
      <c r="G130" s="80">
        <f t="shared" ref="G130" si="47">SUM(G120:G129)</f>
        <v>0.29686666666666667</v>
      </c>
      <c r="H130" s="80">
        <f t="shared" ref="H130" si="48">SUM(H120:H129)</f>
        <v>0.29686666666666667</v>
      </c>
      <c r="I130" s="80">
        <f t="shared" ref="I130" si="49">SUM(I120:I129)</f>
        <v>0.29686666666666667</v>
      </c>
    </row>
    <row r="132" spans="2:9" x14ac:dyDescent="0.25">
      <c r="B132" s="55" t="s">
        <v>34</v>
      </c>
      <c r="C132" s="78">
        <f>+Parametri!D5</f>
        <v>2020</v>
      </c>
      <c r="D132" s="78">
        <f>+C132+1</f>
        <v>2021</v>
      </c>
      <c r="E132" s="78">
        <f t="shared" ref="E132:I132" si="50">+D132+1</f>
        <v>2022</v>
      </c>
      <c r="F132" s="78">
        <f t="shared" si="50"/>
        <v>2023</v>
      </c>
      <c r="G132" s="78">
        <f t="shared" si="50"/>
        <v>2024</v>
      </c>
      <c r="H132" s="78">
        <f t="shared" si="50"/>
        <v>2025</v>
      </c>
      <c r="I132" s="78">
        <f t="shared" si="50"/>
        <v>2026</v>
      </c>
    </row>
    <row r="133" spans="2:9" x14ac:dyDescent="0.25">
      <c r="B133" t="str">
        <f>+Input!C22</f>
        <v>Prodotto 1</v>
      </c>
      <c r="C133" s="79">
        <f>+C94+C107-C120</f>
        <v>0.20333333333333337</v>
      </c>
      <c r="D133" s="79">
        <f>+D94+D107-D120+C120</f>
        <v>0.24400000000000005</v>
      </c>
      <c r="E133" s="79">
        <f t="shared" ref="E133:I133" si="51">+E94+E107-E120+D120</f>
        <v>0.29483333333333334</v>
      </c>
      <c r="F133" s="79">
        <f t="shared" si="51"/>
        <v>0.30499999999999999</v>
      </c>
      <c r="G133" s="79">
        <f t="shared" si="51"/>
        <v>0.30499999999999999</v>
      </c>
      <c r="H133" s="79">
        <f t="shared" si="51"/>
        <v>0.30499999999999999</v>
      </c>
      <c r="I133" s="79">
        <f t="shared" si="51"/>
        <v>0.30499999999999999</v>
      </c>
    </row>
    <row r="134" spans="2:9" x14ac:dyDescent="0.25">
      <c r="B134" t="str">
        <f>+Input!C23</f>
        <v>Prodotto 2</v>
      </c>
      <c r="C134" s="79">
        <f t="shared" ref="C134:C142" si="52">+C95+C108-C121</f>
        <v>0.30499999999999999</v>
      </c>
      <c r="D134" s="79">
        <f t="shared" ref="D134:I142" si="53">+D95+D108-D121+C121</f>
        <v>0.36599999999999999</v>
      </c>
      <c r="E134" s="79">
        <f t="shared" si="53"/>
        <v>0.42699999999999999</v>
      </c>
      <c r="F134" s="79">
        <f t="shared" si="53"/>
        <v>0.43919999999999998</v>
      </c>
      <c r="G134" s="79">
        <f t="shared" si="53"/>
        <v>0.43919999999999998</v>
      </c>
      <c r="H134" s="79">
        <f t="shared" si="53"/>
        <v>0.43919999999999998</v>
      </c>
      <c r="I134" s="79">
        <f t="shared" si="53"/>
        <v>0.43919999999999998</v>
      </c>
    </row>
    <row r="135" spans="2:9" x14ac:dyDescent="0.25">
      <c r="B135" t="str">
        <f>+Input!C24</f>
        <v>Prodotto 3</v>
      </c>
      <c r="C135" s="79">
        <f t="shared" si="52"/>
        <v>0</v>
      </c>
      <c r="D135" s="79">
        <f t="shared" si="53"/>
        <v>0.24399999999999999</v>
      </c>
      <c r="E135" s="79">
        <f t="shared" si="53"/>
        <v>0.3538</v>
      </c>
      <c r="F135" s="79">
        <f t="shared" si="53"/>
        <v>0.36599999999999999</v>
      </c>
      <c r="G135" s="79">
        <f t="shared" si="53"/>
        <v>0.36599999999999999</v>
      </c>
      <c r="H135" s="79">
        <f t="shared" si="53"/>
        <v>0.36599999999999999</v>
      </c>
      <c r="I135" s="79">
        <f t="shared" si="53"/>
        <v>0.36599999999999999</v>
      </c>
    </row>
    <row r="136" spans="2:9" x14ac:dyDescent="0.25">
      <c r="B136" t="str">
        <f>+Input!C25</f>
        <v>Prodotto 4</v>
      </c>
      <c r="C136" s="79">
        <f t="shared" si="52"/>
        <v>0</v>
      </c>
      <c r="D136" s="79">
        <f t="shared" si="53"/>
        <v>0</v>
      </c>
      <c r="E136" s="79">
        <f t="shared" si="53"/>
        <v>0.30500000000000005</v>
      </c>
      <c r="F136" s="79">
        <f t="shared" si="53"/>
        <v>0.36600000000000005</v>
      </c>
      <c r="G136" s="79">
        <f t="shared" si="53"/>
        <v>0.36600000000000005</v>
      </c>
      <c r="H136" s="79">
        <f t="shared" si="53"/>
        <v>0.36600000000000005</v>
      </c>
      <c r="I136" s="79">
        <f t="shared" si="53"/>
        <v>0.36600000000000005</v>
      </c>
    </row>
    <row r="137" spans="2:9" x14ac:dyDescent="0.25">
      <c r="B137" t="str">
        <f>+Input!C26</f>
        <v>Prodotto 5</v>
      </c>
      <c r="C137" s="79">
        <f t="shared" si="52"/>
        <v>0</v>
      </c>
      <c r="D137" s="79">
        <f t="shared" si="53"/>
        <v>0</v>
      </c>
      <c r="E137" s="79">
        <f t="shared" si="53"/>
        <v>0</v>
      </c>
      <c r="F137" s="79">
        <f t="shared" si="53"/>
        <v>0.25416666666666665</v>
      </c>
      <c r="G137" s="79">
        <f t="shared" si="53"/>
        <v>0.30499999999999999</v>
      </c>
      <c r="H137" s="79">
        <f t="shared" si="53"/>
        <v>0.30499999999999999</v>
      </c>
      <c r="I137" s="79">
        <f t="shared" si="53"/>
        <v>0.30499999999999999</v>
      </c>
    </row>
    <row r="138" spans="2:9" x14ac:dyDescent="0.25">
      <c r="B138" t="str">
        <f>+Input!C27</f>
        <v/>
      </c>
      <c r="C138" s="79">
        <f t="shared" si="52"/>
        <v>0</v>
      </c>
      <c r="D138" s="79">
        <f t="shared" si="53"/>
        <v>0</v>
      </c>
      <c r="E138" s="79">
        <f t="shared" si="53"/>
        <v>0</v>
      </c>
      <c r="F138" s="79">
        <f t="shared" si="53"/>
        <v>0</v>
      </c>
      <c r="G138" s="79">
        <f t="shared" si="53"/>
        <v>0</v>
      </c>
      <c r="H138" s="79">
        <f t="shared" si="53"/>
        <v>0</v>
      </c>
      <c r="I138" s="79">
        <f t="shared" si="53"/>
        <v>0</v>
      </c>
    </row>
    <row r="139" spans="2:9" x14ac:dyDescent="0.25">
      <c r="B139" t="str">
        <f>+Input!C28</f>
        <v/>
      </c>
      <c r="C139" s="79">
        <f t="shared" si="52"/>
        <v>0</v>
      </c>
      <c r="D139" s="79">
        <f t="shared" si="53"/>
        <v>0</v>
      </c>
      <c r="E139" s="79">
        <f t="shared" si="53"/>
        <v>0</v>
      </c>
      <c r="F139" s="79">
        <f t="shared" si="53"/>
        <v>0</v>
      </c>
      <c r="G139" s="79">
        <f t="shared" si="53"/>
        <v>0</v>
      </c>
      <c r="H139" s="79">
        <f t="shared" si="53"/>
        <v>0</v>
      </c>
      <c r="I139" s="79">
        <f t="shared" si="53"/>
        <v>0</v>
      </c>
    </row>
    <row r="140" spans="2:9" x14ac:dyDescent="0.25">
      <c r="B140" t="str">
        <f>+Input!C29</f>
        <v/>
      </c>
      <c r="C140" s="79">
        <f t="shared" si="52"/>
        <v>0</v>
      </c>
      <c r="D140" s="79">
        <f t="shared" si="53"/>
        <v>0</v>
      </c>
      <c r="E140" s="79">
        <f t="shared" si="53"/>
        <v>0</v>
      </c>
      <c r="F140" s="79">
        <f t="shared" si="53"/>
        <v>0</v>
      </c>
      <c r="G140" s="79">
        <f t="shared" si="53"/>
        <v>0</v>
      </c>
      <c r="H140" s="79">
        <f t="shared" si="53"/>
        <v>0</v>
      </c>
      <c r="I140" s="79">
        <f t="shared" si="53"/>
        <v>0</v>
      </c>
    </row>
    <row r="141" spans="2:9" x14ac:dyDescent="0.25">
      <c r="B141" t="str">
        <f>+Input!C30</f>
        <v/>
      </c>
      <c r="C141" s="79">
        <f t="shared" si="52"/>
        <v>0</v>
      </c>
      <c r="D141" s="79">
        <f t="shared" si="53"/>
        <v>0</v>
      </c>
      <c r="E141" s="79">
        <f t="shared" si="53"/>
        <v>0</v>
      </c>
      <c r="F141" s="79">
        <f t="shared" si="53"/>
        <v>0</v>
      </c>
      <c r="G141" s="79">
        <f t="shared" si="53"/>
        <v>0</v>
      </c>
      <c r="H141" s="79">
        <f t="shared" si="53"/>
        <v>0</v>
      </c>
      <c r="I141" s="79">
        <f t="shared" si="53"/>
        <v>0</v>
      </c>
    </row>
    <row r="142" spans="2:9" x14ac:dyDescent="0.25">
      <c r="B142" t="str">
        <f>+Input!C31</f>
        <v/>
      </c>
      <c r="C142" s="79">
        <f t="shared" si="52"/>
        <v>0</v>
      </c>
      <c r="D142" s="79">
        <f t="shared" si="53"/>
        <v>0</v>
      </c>
      <c r="E142" s="79">
        <f t="shared" si="53"/>
        <v>0</v>
      </c>
      <c r="F142" s="79">
        <f t="shared" si="53"/>
        <v>0</v>
      </c>
      <c r="G142" s="79">
        <f t="shared" si="53"/>
        <v>0</v>
      </c>
      <c r="H142" s="79">
        <f t="shared" si="53"/>
        <v>0</v>
      </c>
      <c r="I142" s="79">
        <f t="shared" si="53"/>
        <v>0</v>
      </c>
    </row>
    <row r="143" spans="2:9" x14ac:dyDescent="0.25">
      <c r="B143" s="55" t="s">
        <v>236</v>
      </c>
      <c r="C143" s="80">
        <f>SUM(C133:C142)</f>
        <v>0.5083333333333333</v>
      </c>
      <c r="D143" s="80">
        <f t="shared" ref="D143" si="54">SUM(D133:D142)</f>
        <v>0.85400000000000009</v>
      </c>
      <c r="E143" s="80">
        <f t="shared" ref="E143" si="55">SUM(E133:E142)</f>
        <v>1.3806333333333334</v>
      </c>
      <c r="F143" s="80">
        <f t="shared" ref="F143" si="56">SUM(F133:F142)</f>
        <v>1.7303666666666666</v>
      </c>
      <c r="G143" s="80">
        <f t="shared" ref="G143" si="57">SUM(G133:G142)</f>
        <v>1.7811999999999999</v>
      </c>
      <c r="H143" s="80">
        <f t="shared" ref="H143" si="58">SUM(H133:H142)</f>
        <v>1.7811999999999999</v>
      </c>
      <c r="I143" s="80">
        <f t="shared" ref="I143" si="59">SUM(I133:I142)</f>
        <v>1.7811999999999999</v>
      </c>
    </row>
    <row r="145" spans="2:9" x14ac:dyDescent="0.25">
      <c r="B145" s="55" t="s">
        <v>24</v>
      </c>
      <c r="C145" s="78">
        <f>+Parametri!D5</f>
        <v>2020</v>
      </c>
      <c r="D145" s="78">
        <f>+C145+1</f>
        <v>2021</v>
      </c>
      <c r="E145" s="78">
        <f t="shared" ref="E145" si="60">+D145+1</f>
        <v>2022</v>
      </c>
      <c r="F145" s="78">
        <f t="shared" ref="F145" si="61">+E145+1</f>
        <v>2023</v>
      </c>
      <c r="G145" s="78">
        <f t="shared" ref="G145" si="62">+F145+1</f>
        <v>2024</v>
      </c>
      <c r="H145" s="78">
        <f t="shared" ref="H145" si="63">+G145+1</f>
        <v>2025</v>
      </c>
      <c r="I145" s="78">
        <f t="shared" ref="I145" si="64">+H145+1</f>
        <v>2026</v>
      </c>
    </row>
    <row r="146" spans="2:9" x14ac:dyDescent="0.25">
      <c r="B146" t="str">
        <f>+Input!L37</f>
        <v>Costi Vendita</v>
      </c>
      <c r="C146" s="79">
        <f>+Input!D37</f>
        <v>0.45</v>
      </c>
      <c r="D146" s="79">
        <f>+Input!E37</f>
        <v>0.65</v>
      </c>
      <c r="E146" s="79">
        <f>+Input!F37</f>
        <v>1.1000000000000001</v>
      </c>
      <c r="F146" s="79">
        <f>+Input!G37</f>
        <v>1.35</v>
      </c>
      <c r="G146" s="79">
        <f>+Input!H37</f>
        <v>1.35</v>
      </c>
      <c r="H146" s="79">
        <f>+Input!I37</f>
        <v>1.35</v>
      </c>
      <c r="I146" s="79">
        <f>+Input!J37</f>
        <v>1.35</v>
      </c>
    </row>
    <row r="147" spans="2:9" x14ac:dyDescent="0.25">
      <c r="B147" t="str">
        <f>+Input!L38</f>
        <v xml:space="preserve">affitti </v>
      </c>
      <c r="C147" s="79">
        <f>+Input!D38</f>
        <v>25000</v>
      </c>
      <c r="D147" s="79">
        <f>+Input!E38</f>
        <v>25000</v>
      </c>
      <c r="E147" s="79">
        <f>+Input!F38</f>
        <v>25000</v>
      </c>
      <c r="F147" s="79">
        <f>+Input!G38</f>
        <v>25000</v>
      </c>
      <c r="G147" s="79">
        <f>+Input!H38</f>
        <v>25000</v>
      </c>
      <c r="H147" s="79">
        <f>+Input!I38</f>
        <v>25000</v>
      </c>
      <c r="I147" s="79">
        <f>+Input!J38</f>
        <v>25000</v>
      </c>
    </row>
    <row r="148" spans="2:9" x14ac:dyDescent="0.25">
      <c r="B148" t="str">
        <f>+Input!L39</f>
        <v>utenze</v>
      </c>
      <c r="C148" s="79">
        <f>+Input!D39</f>
        <v>5000</v>
      </c>
      <c r="D148" s="79">
        <f>+Input!E39</f>
        <v>5000</v>
      </c>
      <c r="E148" s="79">
        <f>+Input!F39</f>
        <v>5000</v>
      </c>
      <c r="F148" s="79">
        <f>+Input!G39</f>
        <v>5000</v>
      </c>
      <c r="G148" s="79">
        <f>+Input!H39</f>
        <v>5000</v>
      </c>
      <c r="H148" s="79">
        <f>+Input!I39</f>
        <v>5000</v>
      </c>
      <c r="I148" s="79">
        <f>+Input!J39</f>
        <v>5000</v>
      </c>
    </row>
    <row r="149" spans="2:9" x14ac:dyDescent="0.25">
      <c r="B149" t="str">
        <f>+Input!L40</f>
        <v>consulenze legali, fiscali, notarili, ecc…</v>
      </c>
      <c r="C149" s="79">
        <f>+Input!D40</f>
        <v>20000</v>
      </c>
      <c r="D149" s="79">
        <f>+Input!E40</f>
        <v>20000</v>
      </c>
      <c r="E149" s="79">
        <f>+Input!F40</f>
        <v>20000</v>
      </c>
      <c r="F149" s="79">
        <f>+Input!G40</f>
        <v>20000</v>
      </c>
      <c r="G149" s="79">
        <f>+Input!H40</f>
        <v>20000</v>
      </c>
      <c r="H149" s="79">
        <f>+Input!I40</f>
        <v>20000</v>
      </c>
      <c r="I149" s="79">
        <f>+Input!J40</f>
        <v>20000</v>
      </c>
    </row>
    <row r="150" spans="2:9" x14ac:dyDescent="0.25">
      <c r="B150" t="str">
        <f>+Input!L41</f>
        <v>altri costi amministrativi</v>
      </c>
      <c r="C150" s="79">
        <f>+Input!D41</f>
        <v>10000</v>
      </c>
      <c r="D150" s="79">
        <f>+Input!E41</f>
        <v>10000</v>
      </c>
      <c r="E150" s="79">
        <f>+Input!F41</f>
        <v>10000</v>
      </c>
      <c r="F150" s="79">
        <f>+Input!G41</f>
        <v>10000</v>
      </c>
      <c r="G150" s="79">
        <f>+Input!H41</f>
        <v>10000</v>
      </c>
      <c r="H150" s="79">
        <f>+Input!I41</f>
        <v>10000</v>
      </c>
      <c r="I150" s="79">
        <f>+Input!J41</f>
        <v>10000</v>
      </c>
    </row>
    <row r="151" spans="2:9" x14ac:dyDescent="0.25">
      <c r="B151" t="str">
        <f>+Input!L42</f>
        <v>Premi assicurativi</v>
      </c>
      <c r="C151" s="79">
        <f>+Input!D42</f>
        <v>5000</v>
      </c>
      <c r="D151" s="79">
        <f>+Input!E42</f>
        <v>5000</v>
      </c>
      <c r="E151" s="79">
        <f>+Input!F42</f>
        <v>5000</v>
      </c>
      <c r="F151" s="79">
        <f>+Input!G42</f>
        <v>5000</v>
      </c>
      <c r="G151" s="79">
        <f>+Input!H42</f>
        <v>5000</v>
      </c>
      <c r="H151" s="79">
        <f>+Input!I42</f>
        <v>5000</v>
      </c>
      <c r="I151" s="79">
        <f>+Input!J42</f>
        <v>5000</v>
      </c>
    </row>
    <row r="152" spans="2:9" x14ac:dyDescent="0.25">
      <c r="B152" t="str">
        <f>+Input!L43</f>
        <v/>
      </c>
      <c r="C152" s="79">
        <f>+Input!D43</f>
        <v>0</v>
      </c>
      <c r="D152" s="79">
        <f>+Input!E43</f>
        <v>0</v>
      </c>
      <c r="E152" s="79">
        <f>+Input!F43</f>
        <v>0</v>
      </c>
      <c r="F152" s="79">
        <f>+Input!G43</f>
        <v>0</v>
      </c>
      <c r="G152" s="79">
        <f>+Input!H43</f>
        <v>0</v>
      </c>
      <c r="H152" s="79">
        <f>+Input!I43</f>
        <v>0</v>
      </c>
      <c r="I152" s="79">
        <f>+Input!J43</f>
        <v>0</v>
      </c>
    </row>
    <row r="153" spans="2:9" x14ac:dyDescent="0.25">
      <c r="B153" t="str">
        <f>+Input!L44</f>
        <v/>
      </c>
      <c r="C153" s="79">
        <f>+Input!D44</f>
        <v>0</v>
      </c>
      <c r="D153" s="79">
        <f>+Input!E44</f>
        <v>0</v>
      </c>
      <c r="E153" s="79">
        <f>+Input!F44</f>
        <v>0</v>
      </c>
      <c r="F153" s="79">
        <f>+Input!G44</f>
        <v>0</v>
      </c>
      <c r="G153" s="79">
        <f>+Input!H44</f>
        <v>0</v>
      </c>
      <c r="H153" s="79">
        <f>+Input!I44</f>
        <v>0</v>
      </c>
      <c r="I153" s="79">
        <f>+Input!J44</f>
        <v>0</v>
      </c>
    </row>
    <row r="154" spans="2:9" x14ac:dyDescent="0.25">
      <c r="B154" t="str">
        <f>+Input!L45</f>
        <v/>
      </c>
      <c r="C154" s="79">
        <f>+Input!D45</f>
        <v>0</v>
      </c>
      <c r="D154" s="79">
        <f>+Input!E45</f>
        <v>0</v>
      </c>
      <c r="E154" s="79">
        <f>+Input!F45</f>
        <v>0</v>
      </c>
      <c r="F154" s="79">
        <f>+Input!G45</f>
        <v>0</v>
      </c>
      <c r="G154" s="79">
        <f>+Input!H45</f>
        <v>0</v>
      </c>
      <c r="H154" s="79">
        <f>+Input!I45</f>
        <v>0</v>
      </c>
      <c r="I154" s="79">
        <f>+Input!J45</f>
        <v>0</v>
      </c>
    </row>
    <row r="155" spans="2:9" x14ac:dyDescent="0.25">
      <c r="B155" t="str">
        <f>+Input!L46</f>
        <v/>
      </c>
      <c r="C155" s="79">
        <f>+Input!D46</f>
        <v>0</v>
      </c>
      <c r="D155" s="79">
        <f>+Input!E46</f>
        <v>0</v>
      </c>
      <c r="E155" s="79">
        <f>+Input!F46</f>
        <v>0</v>
      </c>
      <c r="F155" s="79">
        <f>+Input!G46</f>
        <v>0</v>
      </c>
      <c r="G155" s="79">
        <f>+Input!H46</f>
        <v>0</v>
      </c>
      <c r="H155" s="79">
        <f>+Input!I46</f>
        <v>0</v>
      </c>
      <c r="I155" s="79">
        <f>+Input!J46</f>
        <v>0</v>
      </c>
    </row>
    <row r="156" spans="2:9" x14ac:dyDescent="0.25">
      <c r="B156" t="str">
        <f>+Input!L47</f>
        <v/>
      </c>
      <c r="C156" s="79">
        <f>+Input!D47</f>
        <v>0</v>
      </c>
      <c r="D156" s="79">
        <f>+Input!E47</f>
        <v>0</v>
      </c>
      <c r="E156" s="79">
        <f>+Input!F47</f>
        <v>0</v>
      </c>
      <c r="F156" s="79">
        <f>+Input!G47</f>
        <v>0</v>
      </c>
      <c r="G156" s="79">
        <f>+Input!H47</f>
        <v>0</v>
      </c>
      <c r="H156" s="79">
        <f>+Input!I47</f>
        <v>0</v>
      </c>
      <c r="I156" s="79">
        <f>+Input!J47</f>
        <v>0</v>
      </c>
    </row>
    <row r="157" spans="2:9" x14ac:dyDescent="0.25">
      <c r="B157" t="str">
        <f>+Input!L48</f>
        <v/>
      </c>
      <c r="C157" s="79">
        <f>+Input!D48</f>
        <v>0</v>
      </c>
      <c r="D157" s="79">
        <f>+Input!E48</f>
        <v>0</v>
      </c>
      <c r="E157" s="79">
        <f>+Input!F48</f>
        <v>0</v>
      </c>
      <c r="F157" s="79">
        <f>+Input!G48</f>
        <v>0</v>
      </c>
      <c r="G157" s="79">
        <f>+Input!H48</f>
        <v>0</v>
      </c>
      <c r="H157" s="79">
        <f>+Input!I48</f>
        <v>0</v>
      </c>
      <c r="I157" s="79">
        <f>+Input!J48</f>
        <v>0</v>
      </c>
    </row>
    <row r="158" spans="2:9" x14ac:dyDescent="0.25">
      <c r="B158" t="str">
        <f>+Input!L49</f>
        <v/>
      </c>
      <c r="C158" s="79">
        <f>+Input!D49</f>
        <v>0</v>
      </c>
      <c r="D158" s="79">
        <f>+Input!E49</f>
        <v>0</v>
      </c>
      <c r="E158" s="79">
        <f>+Input!F49</f>
        <v>0</v>
      </c>
      <c r="F158" s="79">
        <f>+Input!G49</f>
        <v>0</v>
      </c>
      <c r="G158" s="79">
        <f>+Input!H49</f>
        <v>0</v>
      </c>
      <c r="H158" s="79">
        <f>+Input!I49</f>
        <v>0</v>
      </c>
      <c r="I158" s="79">
        <f>+Input!J49</f>
        <v>0</v>
      </c>
    </row>
    <row r="159" spans="2:9" x14ac:dyDescent="0.25">
      <c r="B159" t="str">
        <f>+Input!L50</f>
        <v/>
      </c>
      <c r="C159" s="79">
        <f>+Input!D50</f>
        <v>0</v>
      </c>
      <c r="D159" s="79">
        <f>+Input!E50</f>
        <v>0</v>
      </c>
      <c r="E159" s="79">
        <f>+Input!F50</f>
        <v>0</v>
      </c>
      <c r="F159" s="79">
        <f>+Input!G50</f>
        <v>0</v>
      </c>
      <c r="G159" s="79">
        <f>+Input!H50</f>
        <v>0</v>
      </c>
      <c r="H159" s="79">
        <f>+Input!I50</f>
        <v>0</v>
      </c>
      <c r="I159" s="79">
        <f>+Input!J50</f>
        <v>0</v>
      </c>
    </row>
    <row r="160" spans="2:9" x14ac:dyDescent="0.25">
      <c r="B160" t="str">
        <f>+Input!L51</f>
        <v/>
      </c>
      <c r="C160" s="79">
        <f>+Input!D51</f>
        <v>0</v>
      </c>
      <c r="D160" s="79">
        <f>+Input!E51</f>
        <v>0</v>
      </c>
      <c r="E160" s="79">
        <f>+Input!F51</f>
        <v>0</v>
      </c>
      <c r="F160" s="79">
        <f>+Input!G51</f>
        <v>0</v>
      </c>
      <c r="G160" s="79">
        <f>+Input!H51</f>
        <v>0</v>
      </c>
      <c r="H160" s="79">
        <f>+Input!I51</f>
        <v>0</v>
      </c>
      <c r="I160" s="79">
        <f>+Input!J51</f>
        <v>0</v>
      </c>
    </row>
    <row r="161" spans="2:9" x14ac:dyDescent="0.25">
      <c r="B161" t="str">
        <f>+Input!L52</f>
        <v/>
      </c>
      <c r="C161" s="79">
        <f>+Input!D52</f>
        <v>0</v>
      </c>
      <c r="D161" s="79">
        <f>+Input!E52</f>
        <v>0</v>
      </c>
      <c r="E161" s="79">
        <f>+Input!F52</f>
        <v>0</v>
      </c>
      <c r="F161" s="79">
        <f>+Input!G52</f>
        <v>0</v>
      </c>
      <c r="G161" s="79">
        <f>+Input!H52</f>
        <v>0</v>
      </c>
      <c r="H161" s="79">
        <f>+Input!I52</f>
        <v>0</v>
      </c>
      <c r="I161" s="79">
        <f>+Input!J52</f>
        <v>0</v>
      </c>
    </row>
    <row r="162" spans="2:9" x14ac:dyDescent="0.25">
      <c r="B162" t="str">
        <f>+Input!L53</f>
        <v/>
      </c>
      <c r="C162" s="79">
        <f>+Input!D53</f>
        <v>0</v>
      </c>
      <c r="D162" s="79">
        <f>+Input!E53</f>
        <v>0</v>
      </c>
      <c r="E162" s="79">
        <f>+Input!F53</f>
        <v>0</v>
      </c>
      <c r="F162" s="79">
        <f>+Input!G53</f>
        <v>0</v>
      </c>
      <c r="G162" s="79">
        <f>+Input!H53</f>
        <v>0</v>
      </c>
      <c r="H162" s="79">
        <f>+Input!I53</f>
        <v>0</v>
      </c>
      <c r="I162" s="79">
        <f>+Input!J53</f>
        <v>0</v>
      </c>
    </row>
    <row r="163" spans="2:9" x14ac:dyDescent="0.25">
      <c r="B163" t="str">
        <f>+Input!L54</f>
        <v/>
      </c>
      <c r="C163" s="79">
        <f>+Input!D54</f>
        <v>0</v>
      </c>
      <c r="D163" s="79">
        <f>+Input!E54</f>
        <v>0</v>
      </c>
      <c r="E163" s="79">
        <f>+Input!F54</f>
        <v>0</v>
      </c>
      <c r="F163" s="79">
        <f>+Input!G54</f>
        <v>0</v>
      </c>
      <c r="G163" s="79">
        <f>+Input!H54</f>
        <v>0</v>
      </c>
      <c r="H163" s="79">
        <f>+Input!I54</f>
        <v>0</v>
      </c>
      <c r="I163" s="79">
        <f>+Input!J54</f>
        <v>0</v>
      </c>
    </row>
    <row r="164" spans="2:9" x14ac:dyDescent="0.25">
      <c r="B164" t="str">
        <f>+Input!L55</f>
        <v/>
      </c>
      <c r="C164" s="79">
        <f>+Input!D55</f>
        <v>0</v>
      </c>
      <c r="D164" s="79">
        <f>+Input!E55</f>
        <v>0</v>
      </c>
      <c r="E164" s="79">
        <f>+Input!F55</f>
        <v>0</v>
      </c>
      <c r="F164" s="79">
        <f>+Input!G55</f>
        <v>0</v>
      </c>
      <c r="G164" s="79">
        <f>+Input!H55</f>
        <v>0</v>
      </c>
      <c r="H164" s="79">
        <f>+Input!I55</f>
        <v>0</v>
      </c>
      <c r="I164" s="79">
        <f>+Input!J55</f>
        <v>0</v>
      </c>
    </row>
    <row r="165" spans="2:9" x14ac:dyDescent="0.25">
      <c r="B165" t="str">
        <f>+Input!L56</f>
        <v/>
      </c>
      <c r="C165" s="79">
        <f>+Input!D56</f>
        <v>0</v>
      </c>
      <c r="D165" s="79">
        <f>+Input!E56</f>
        <v>0</v>
      </c>
      <c r="E165" s="79">
        <f>+Input!F56</f>
        <v>0</v>
      </c>
      <c r="F165" s="79">
        <f>+Input!G56</f>
        <v>0</v>
      </c>
      <c r="G165" s="79">
        <f>+Input!H56</f>
        <v>0</v>
      </c>
      <c r="H165" s="79">
        <f>+Input!I56</f>
        <v>0</v>
      </c>
      <c r="I165" s="79">
        <f>+Input!J56</f>
        <v>0</v>
      </c>
    </row>
    <row r="166" spans="2:9" x14ac:dyDescent="0.25">
      <c r="B166" t="str">
        <f>+Input!L57</f>
        <v/>
      </c>
      <c r="C166" s="79">
        <f>+Input!D57</f>
        <v>0</v>
      </c>
      <c r="D166" s="79">
        <f>+Input!E57</f>
        <v>0</v>
      </c>
      <c r="E166" s="79">
        <f>+Input!F57</f>
        <v>0</v>
      </c>
      <c r="F166" s="79">
        <f>+Input!G57</f>
        <v>0</v>
      </c>
      <c r="G166" s="79">
        <f>+Input!H57</f>
        <v>0</v>
      </c>
      <c r="H166" s="79">
        <f>+Input!I57</f>
        <v>0</v>
      </c>
      <c r="I166" s="79">
        <f>+Input!J57</f>
        <v>0</v>
      </c>
    </row>
    <row r="167" spans="2:9" x14ac:dyDescent="0.25">
      <c r="B167" s="55" t="s">
        <v>235</v>
      </c>
      <c r="C167" s="80">
        <f t="shared" ref="C167:I167" si="65">SUM(C146:C155)</f>
        <v>65000.45</v>
      </c>
      <c r="D167" s="80">
        <f t="shared" si="65"/>
        <v>65000.65</v>
      </c>
      <c r="E167" s="80">
        <f t="shared" si="65"/>
        <v>65001.1</v>
      </c>
      <c r="F167" s="80">
        <f t="shared" si="65"/>
        <v>65001.35</v>
      </c>
      <c r="G167" s="80">
        <f t="shared" si="65"/>
        <v>65001.35</v>
      </c>
      <c r="H167" s="80">
        <f t="shared" si="65"/>
        <v>65001.35</v>
      </c>
      <c r="I167" s="80">
        <f t="shared" si="65"/>
        <v>65001.35</v>
      </c>
    </row>
    <row r="169" spans="2:9" x14ac:dyDescent="0.25">
      <c r="B169" s="55" t="s">
        <v>239</v>
      </c>
      <c r="C169" s="78">
        <f>+Parametri!D5</f>
        <v>2020</v>
      </c>
      <c r="D169" s="78">
        <f>+C169+1</f>
        <v>2021</v>
      </c>
      <c r="E169" s="78">
        <f t="shared" ref="E169" si="66">+D169+1</f>
        <v>2022</v>
      </c>
      <c r="F169" s="78">
        <f t="shared" ref="F169" si="67">+E169+1</f>
        <v>2023</v>
      </c>
      <c r="G169" s="78">
        <f t="shared" ref="G169" si="68">+F169+1</f>
        <v>2024</v>
      </c>
      <c r="H169" s="78">
        <f t="shared" ref="H169" si="69">+G169+1</f>
        <v>2025</v>
      </c>
      <c r="I169" s="78">
        <f t="shared" ref="I169" si="70">+H169+1</f>
        <v>2026</v>
      </c>
    </row>
    <row r="170" spans="2:9" x14ac:dyDescent="0.25">
      <c r="B170" t="str">
        <f>+B146</f>
        <v>Costi Vendita</v>
      </c>
      <c r="C170" s="79">
        <f>+C146*Input!$M37</f>
        <v>9.9000000000000005E-2</v>
      </c>
      <c r="D170" s="79">
        <f>+D146*Parametri!$F$8</f>
        <v>0.14300000000000002</v>
      </c>
      <c r="E170" s="79">
        <f>+E146*Parametri!$F$8</f>
        <v>0.24200000000000002</v>
      </c>
      <c r="F170" s="79">
        <f>+F146*Parametri!$F$8</f>
        <v>0.29700000000000004</v>
      </c>
      <c r="G170" s="79">
        <f>+G146*Parametri!$F$8</f>
        <v>0.29700000000000004</v>
      </c>
      <c r="H170" s="79">
        <f>+H146*Parametri!$F$8</f>
        <v>0.29700000000000004</v>
      </c>
      <c r="I170" s="79">
        <f>+I146*Parametri!$F$8</f>
        <v>0.29700000000000004</v>
      </c>
    </row>
    <row r="171" spans="2:9" x14ac:dyDescent="0.25">
      <c r="B171" t="str">
        <f t="shared" ref="B171:B190" si="71">+B147</f>
        <v xml:space="preserve">affitti </v>
      </c>
      <c r="C171" s="79">
        <f>+C147*Input!$M38</f>
        <v>0</v>
      </c>
      <c r="D171" s="79">
        <f>+D147*Parametri!$F$8</f>
        <v>5500</v>
      </c>
      <c r="E171" s="79">
        <f>+E147*Parametri!$F$8</f>
        <v>5500</v>
      </c>
      <c r="F171" s="79">
        <f>+F147*Parametri!$F$8</f>
        <v>5500</v>
      </c>
      <c r="G171" s="79">
        <f>+G147*Parametri!$F$8</f>
        <v>5500</v>
      </c>
      <c r="H171" s="79">
        <f>+H147*Parametri!$F$8</f>
        <v>5500</v>
      </c>
      <c r="I171" s="79">
        <f>+I147*Parametri!$F$8</f>
        <v>5500</v>
      </c>
    </row>
    <row r="172" spans="2:9" x14ac:dyDescent="0.25">
      <c r="B172" t="str">
        <f t="shared" si="71"/>
        <v>utenze</v>
      </c>
      <c r="C172" s="79">
        <f>+C148*Input!$M39</f>
        <v>1100</v>
      </c>
      <c r="D172" s="79">
        <f>+D148*Parametri!$F$8</f>
        <v>1100</v>
      </c>
      <c r="E172" s="79">
        <f>+E148*Parametri!$F$8</f>
        <v>1100</v>
      </c>
      <c r="F172" s="79">
        <f>+F148*Parametri!$F$8</f>
        <v>1100</v>
      </c>
      <c r="G172" s="79">
        <f>+G148*Parametri!$F$8</f>
        <v>1100</v>
      </c>
      <c r="H172" s="79">
        <f>+H148*Parametri!$F$8</f>
        <v>1100</v>
      </c>
      <c r="I172" s="79">
        <f>+I148*Parametri!$F$8</f>
        <v>1100</v>
      </c>
    </row>
    <row r="173" spans="2:9" x14ac:dyDescent="0.25">
      <c r="B173" t="str">
        <f t="shared" si="71"/>
        <v>consulenze legali, fiscali, notarili, ecc…</v>
      </c>
      <c r="C173" s="79">
        <f>+C149*Input!$M40</f>
        <v>4400</v>
      </c>
      <c r="D173" s="79">
        <f>+D149*Parametri!$F$8</f>
        <v>4400</v>
      </c>
      <c r="E173" s="79">
        <f>+E149*Parametri!$F$8</f>
        <v>4400</v>
      </c>
      <c r="F173" s="79">
        <f>+F149*Parametri!$F$8</f>
        <v>4400</v>
      </c>
      <c r="G173" s="79">
        <f>+G149*Parametri!$F$8</f>
        <v>4400</v>
      </c>
      <c r="H173" s="79">
        <f>+H149*Parametri!$F$8</f>
        <v>4400</v>
      </c>
      <c r="I173" s="79">
        <f>+I149*Parametri!$F$8</f>
        <v>4400</v>
      </c>
    </row>
    <row r="174" spans="2:9" x14ac:dyDescent="0.25">
      <c r="B174" t="str">
        <f t="shared" si="71"/>
        <v>altri costi amministrativi</v>
      </c>
      <c r="C174" s="79">
        <f>+C150*Input!$M41</f>
        <v>2200</v>
      </c>
      <c r="D174" s="79">
        <f>+D150*Parametri!$F$8</f>
        <v>2200</v>
      </c>
      <c r="E174" s="79">
        <f>+E150*Parametri!$F$8</f>
        <v>2200</v>
      </c>
      <c r="F174" s="79">
        <f>+F150*Parametri!$F$8</f>
        <v>2200</v>
      </c>
      <c r="G174" s="79">
        <f>+G150*Parametri!$F$8</f>
        <v>2200</v>
      </c>
      <c r="H174" s="79">
        <f>+H150*Parametri!$F$8</f>
        <v>2200</v>
      </c>
      <c r="I174" s="79">
        <f>+I150*Parametri!$F$8</f>
        <v>2200</v>
      </c>
    </row>
    <row r="175" spans="2:9" x14ac:dyDescent="0.25">
      <c r="B175" t="str">
        <f t="shared" si="71"/>
        <v>Premi assicurativi</v>
      </c>
      <c r="C175" s="79">
        <f>+C151*Input!$M42</f>
        <v>0</v>
      </c>
      <c r="D175" s="79">
        <f>+D151*Parametri!$F$8</f>
        <v>1100</v>
      </c>
      <c r="E175" s="79">
        <f>+E151*Parametri!$F$8</f>
        <v>1100</v>
      </c>
      <c r="F175" s="79">
        <f>+F151*Parametri!$F$8</f>
        <v>1100</v>
      </c>
      <c r="G175" s="79">
        <f>+G151*Parametri!$F$8</f>
        <v>1100</v>
      </c>
      <c r="H175" s="79">
        <f>+H151*Parametri!$F$8</f>
        <v>1100</v>
      </c>
      <c r="I175" s="79">
        <f>+I151*Parametri!$F$8</f>
        <v>1100</v>
      </c>
    </row>
    <row r="176" spans="2:9" x14ac:dyDescent="0.25">
      <c r="B176" t="str">
        <f t="shared" si="71"/>
        <v/>
      </c>
      <c r="C176" s="79">
        <f>+C152*Input!$M43</f>
        <v>0</v>
      </c>
      <c r="D176" s="79">
        <f>+D152*Parametri!$F$8</f>
        <v>0</v>
      </c>
      <c r="E176" s="79">
        <f>+E152*Parametri!$F$8</f>
        <v>0</v>
      </c>
      <c r="F176" s="79">
        <f>+F152*Parametri!$F$8</f>
        <v>0</v>
      </c>
      <c r="G176" s="79">
        <f>+G152*Parametri!$F$8</f>
        <v>0</v>
      </c>
      <c r="H176" s="79">
        <f>+H152*Parametri!$F$8</f>
        <v>0</v>
      </c>
      <c r="I176" s="79">
        <f>+I152*Parametri!$F$8</f>
        <v>0</v>
      </c>
    </row>
    <row r="177" spans="2:9" x14ac:dyDescent="0.25">
      <c r="B177" t="str">
        <f t="shared" si="71"/>
        <v/>
      </c>
      <c r="C177" s="79">
        <f>+C153*Input!$M44</f>
        <v>0</v>
      </c>
      <c r="D177" s="79">
        <f>+D153*Parametri!$F$8</f>
        <v>0</v>
      </c>
      <c r="E177" s="79">
        <f>+E153*Parametri!$F$8</f>
        <v>0</v>
      </c>
      <c r="F177" s="79">
        <f>+F153*Parametri!$F$8</f>
        <v>0</v>
      </c>
      <c r="G177" s="79">
        <f>+G153*Parametri!$F$8</f>
        <v>0</v>
      </c>
      <c r="H177" s="79">
        <f>+H153*Parametri!$F$8</f>
        <v>0</v>
      </c>
      <c r="I177" s="79">
        <f>+I153*Parametri!$F$8</f>
        <v>0</v>
      </c>
    </row>
    <row r="178" spans="2:9" x14ac:dyDescent="0.25">
      <c r="B178" t="str">
        <f t="shared" si="71"/>
        <v/>
      </c>
      <c r="C178" s="79">
        <f>+C154*Input!$M45</f>
        <v>0</v>
      </c>
      <c r="D178" s="79">
        <f>+D154*Parametri!$F$8</f>
        <v>0</v>
      </c>
      <c r="E178" s="79">
        <f>+E154*Parametri!$F$8</f>
        <v>0</v>
      </c>
      <c r="F178" s="79">
        <f>+F154*Parametri!$F$8</f>
        <v>0</v>
      </c>
      <c r="G178" s="79">
        <f>+G154*Parametri!$F$8</f>
        <v>0</v>
      </c>
      <c r="H178" s="79">
        <f>+H154*Parametri!$F$8</f>
        <v>0</v>
      </c>
      <c r="I178" s="79">
        <f>+I154*Parametri!$F$8</f>
        <v>0</v>
      </c>
    </row>
    <row r="179" spans="2:9" x14ac:dyDescent="0.25">
      <c r="B179" t="str">
        <f t="shared" si="71"/>
        <v/>
      </c>
      <c r="C179" s="79">
        <f>+C155*Parametri!$F$8</f>
        <v>0</v>
      </c>
      <c r="D179" s="79">
        <f>+D155*Parametri!$F$8</f>
        <v>0</v>
      </c>
      <c r="E179" s="79">
        <f>+E155*Parametri!$F$8</f>
        <v>0</v>
      </c>
      <c r="F179" s="79">
        <f>+F155*Parametri!$F$8</f>
        <v>0</v>
      </c>
      <c r="G179" s="79">
        <f>+G155*Parametri!$F$8</f>
        <v>0</v>
      </c>
      <c r="H179" s="79">
        <f>+H155*Parametri!$F$8</f>
        <v>0</v>
      </c>
      <c r="I179" s="79">
        <f>+I155*Parametri!$F$8</f>
        <v>0</v>
      </c>
    </row>
    <row r="180" spans="2:9" x14ac:dyDescent="0.25">
      <c r="B180" t="str">
        <f t="shared" si="71"/>
        <v/>
      </c>
      <c r="C180" s="79">
        <f>+C156*Parametri!$F$8</f>
        <v>0</v>
      </c>
      <c r="D180" s="79">
        <f>+D156*Parametri!$F$8</f>
        <v>0</v>
      </c>
      <c r="E180" s="79">
        <f>+E156*Parametri!$F$8</f>
        <v>0</v>
      </c>
      <c r="F180" s="79">
        <f>+F156*Parametri!$F$8</f>
        <v>0</v>
      </c>
      <c r="G180" s="79">
        <f>+G156*Parametri!$F$8</f>
        <v>0</v>
      </c>
      <c r="H180" s="79">
        <f>+H156*Parametri!$F$8</f>
        <v>0</v>
      </c>
      <c r="I180" s="79">
        <f>+I156*Parametri!$F$8</f>
        <v>0</v>
      </c>
    </row>
    <row r="181" spans="2:9" x14ac:dyDescent="0.25">
      <c r="B181" t="str">
        <f t="shared" si="71"/>
        <v/>
      </c>
      <c r="C181" s="79">
        <f>+C157*Parametri!$F$8</f>
        <v>0</v>
      </c>
      <c r="D181" s="79">
        <f>+D157*Parametri!$F$8</f>
        <v>0</v>
      </c>
      <c r="E181" s="79">
        <f>+E157*Parametri!$F$8</f>
        <v>0</v>
      </c>
      <c r="F181" s="79">
        <f>+F157*Parametri!$F$8</f>
        <v>0</v>
      </c>
      <c r="G181" s="79">
        <f>+G157*Parametri!$F$8</f>
        <v>0</v>
      </c>
      <c r="H181" s="79">
        <f>+H157*Parametri!$F$8</f>
        <v>0</v>
      </c>
      <c r="I181" s="79">
        <f>+I157*Parametri!$F$8</f>
        <v>0</v>
      </c>
    </row>
    <row r="182" spans="2:9" x14ac:dyDescent="0.25">
      <c r="B182" t="str">
        <f t="shared" si="71"/>
        <v/>
      </c>
      <c r="C182" s="79">
        <f>+C158*Parametri!$F$8</f>
        <v>0</v>
      </c>
      <c r="D182" s="79">
        <f>+D158*Parametri!$F$8</f>
        <v>0</v>
      </c>
      <c r="E182" s="79">
        <f>+E158*Parametri!$F$8</f>
        <v>0</v>
      </c>
      <c r="F182" s="79">
        <f>+F158*Parametri!$F$8</f>
        <v>0</v>
      </c>
      <c r="G182" s="79">
        <f>+G158*Parametri!$F$8</f>
        <v>0</v>
      </c>
      <c r="H182" s="79">
        <f>+H158*Parametri!$F$8</f>
        <v>0</v>
      </c>
      <c r="I182" s="79">
        <f>+I158*Parametri!$F$8</f>
        <v>0</v>
      </c>
    </row>
    <row r="183" spans="2:9" x14ac:dyDescent="0.25">
      <c r="B183" t="str">
        <f t="shared" si="71"/>
        <v/>
      </c>
      <c r="C183" s="79">
        <f>+C159*Parametri!$F$8</f>
        <v>0</v>
      </c>
      <c r="D183" s="79">
        <f>+D159*Parametri!$F$8</f>
        <v>0</v>
      </c>
      <c r="E183" s="79">
        <f>+E159*Parametri!$F$8</f>
        <v>0</v>
      </c>
      <c r="F183" s="79">
        <f>+F159*Parametri!$F$8</f>
        <v>0</v>
      </c>
      <c r="G183" s="79">
        <f>+G159*Parametri!$F$8</f>
        <v>0</v>
      </c>
      <c r="H183" s="79">
        <f>+H159*Parametri!$F$8</f>
        <v>0</v>
      </c>
      <c r="I183" s="79">
        <f>+I159*Parametri!$F$8</f>
        <v>0</v>
      </c>
    </row>
    <row r="184" spans="2:9" x14ac:dyDescent="0.25">
      <c r="B184" t="str">
        <f t="shared" si="71"/>
        <v/>
      </c>
      <c r="C184" s="79">
        <f>+C160*Parametri!$F$8</f>
        <v>0</v>
      </c>
      <c r="D184" s="79">
        <f>+D160*Parametri!$F$8</f>
        <v>0</v>
      </c>
      <c r="E184" s="79">
        <f>+E160*Parametri!$F$8</f>
        <v>0</v>
      </c>
      <c r="F184" s="79">
        <f>+F160*Parametri!$F$8</f>
        <v>0</v>
      </c>
      <c r="G184" s="79">
        <f>+G160*Parametri!$F$8</f>
        <v>0</v>
      </c>
      <c r="H184" s="79">
        <f>+H160*Parametri!$F$8</f>
        <v>0</v>
      </c>
      <c r="I184" s="79">
        <f>+I160*Parametri!$F$8</f>
        <v>0</v>
      </c>
    </row>
    <row r="185" spans="2:9" x14ac:dyDescent="0.25">
      <c r="B185" t="str">
        <f t="shared" si="71"/>
        <v/>
      </c>
      <c r="C185" s="79">
        <f>+C161*Parametri!$F$8</f>
        <v>0</v>
      </c>
      <c r="D185" s="79">
        <f>+D161*Parametri!$F$8</f>
        <v>0</v>
      </c>
      <c r="E185" s="79">
        <f>+E161*Parametri!$F$8</f>
        <v>0</v>
      </c>
      <c r="F185" s="79">
        <f>+F161*Parametri!$F$8</f>
        <v>0</v>
      </c>
      <c r="G185" s="79">
        <f>+G161*Parametri!$F$8</f>
        <v>0</v>
      </c>
      <c r="H185" s="79">
        <f>+H161*Parametri!$F$8</f>
        <v>0</v>
      </c>
      <c r="I185" s="79">
        <f>+I161*Parametri!$F$8</f>
        <v>0</v>
      </c>
    </row>
    <row r="186" spans="2:9" x14ac:dyDescent="0.25">
      <c r="B186" t="str">
        <f t="shared" si="71"/>
        <v/>
      </c>
      <c r="C186" s="79">
        <f>+C162*Parametri!$F$8</f>
        <v>0</v>
      </c>
      <c r="D186" s="79">
        <f>+D162*Parametri!$F$8</f>
        <v>0</v>
      </c>
      <c r="E186" s="79">
        <f>+E162*Parametri!$F$8</f>
        <v>0</v>
      </c>
      <c r="F186" s="79">
        <f>+F162*Parametri!$F$8</f>
        <v>0</v>
      </c>
      <c r="G186" s="79">
        <f>+G162*Parametri!$F$8</f>
        <v>0</v>
      </c>
      <c r="H186" s="79">
        <f>+H162*Parametri!$F$8</f>
        <v>0</v>
      </c>
      <c r="I186" s="79">
        <f>+I162*Parametri!$F$8</f>
        <v>0</v>
      </c>
    </row>
    <row r="187" spans="2:9" x14ac:dyDescent="0.25">
      <c r="B187" t="str">
        <f t="shared" si="71"/>
        <v/>
      </c>
      <c r="C187" s="79">
        <f>+C163*Parametri!$F$8</f>
        <v>0</v>
      </c>
      <c r="D187" s="79">
        <f>+D163*Parametri!$F$8</f>
        <v>0</v>
      </c>
      <c r="E187" s="79">
        <f>+E163*Parametri!$F$8</f>
        <v>0</v>
      </c>
      <c r="F187" s="79">
        <f>+F163*Parametri!$F$8</f>
        <v>0</v>
      </c>
      <c r="G187" s="79">
        <f>+G163*Parametri!$F$8</f>
        <v>0</v>
      </c>
      <c r="H187" s="79">
        <f>+H163*Parametri!$F$8</f>
        <v>0</v>
      </c>
      <c r="I187" s="79">
        <f>+I163*Parametri!$F$8</f>
        <v>0</v>
      </c>
    </row>
    <row r="188" spans="2:9" x14ac:dyDescent="0.25">
      <c r="B188" t="str">
        <f t="shared" si="71"/>
        <v/>
      </c>
      <c r="C188" s="79">
        <f>+C164*Parametri!$F$8</f>
        <v>0</v>
      </c>
      <c r="D188" s="79">
        <f>+D164*Parametri!$F$8</f>
        <v>0</v>
      </c>
      <c r="E188" s="79">
        <f>+E164*Parametri!$F$8</f>
        <v>0</v>
      </c>
      <c r="F188" s="79">
        <f>+F164*Parametri!$F$8</f>
        <v>0</v>
      </c>
      <c r="G188" s="79">
        <f>+G164*Parametri!$F$8</f>
        <v>0</v>
      </c>
      <c r="H188" s="79">
        <f>+H164*Parametri!$F$8</f>
        <v>0</v>
      </c>
      <c r="I188" s="79">
        <f>+I164*Parametri!$F$8</f>
        <v>0</v>
      </c>
    </row>
    <row r="189" spans="2:9" x14ac:dyDescent="0.25">
      <c r="B189" t="str">
        <f t="shared" si="71"/>
        <v/>
      </c>
      <c r="C189" s="79">
        <f>+C165*Parametri!$F$8</f>
        <v>0</v>
      </c>
      <c r="D189" s="79">
        <f>+D165*Parametri!$F$8</f>
        <v>0</v>
      </c>
      <c r="E189" s="79">
        <f>+E165*Parametri!$F$8</f>
        <v>0</v>
      </c>
      <c r="F189" s="79">
        <f>+F165*Parametri!$F$8</f>
        <v>0</v>
      </c>
      <c r="G189" s="79">
        <f>+G165*Parametri!$F$8</f>
        <v>0</v>
      </c>
      <c r="H189" s="79">
        <f>+H165*Parametri!$F$8</f>
        <v>0</v>
      </c>
      <c r="I189" s="79">
        <f>+I165*Parametri!$F$8</f>
        <v>0</v>
      </c>
    </row>
    <row r="190" spans="2:9" x14ac:dyDescent="0.25">
      <c r="B190" t="str">
        <f t="shared" si="71"/>
        <v/>
      </c>
      <c r="C190" s="79">
        <f>+C166*Parametri!$F$8</f>
        <v>0</v>
      </c>
      <c r="D190" s="79">
        <f>+D166*Parametri!$F$8</f>
        <v>0</v>
      </c>
      <c r="E190" s="79">
        <f>+E166*Parametri!$F$8</f>
        <v>0</v>
      </c>
      <c r="F190" s="79">
        <f>+F166*Parametri!$F$8</f>
        <v>0</v>
      </c>
      <c r="G190" s="79">
        <f>+G166*Parametri!$F$8</f>
        <v>0</v>
      </c>
      <c r="H190" s="79">
        <f>+H166*Parametri!$F$8</f>
        <v>0</v>
      </c>
      <c r="I190" s="79">
        <f>+I166*Parametri!$F$8</f>
        <v>0</v>
      </c>
    </row>
    <row r="191" spans="2:9" x14ac:dyDescent="0.25">
      <c r="B191" s="55" t="s">
        <v>236</v>
      </c>
      <c r="C191" s="80">
        <f>SUM(C170:C190)</f>
        <v>7700.0990000000002</v>
      </c>
      <c r="D191" s="80">
        <f t="shared" ref="D191:I191" si="72">SUM(D170:D190)</f>
        <v>14300.143</v>
      </c>
      <c r="E191" s="80">
        <f t="shared" si="72"/>
        <v>14300.242</v>
      </c>
      <c r="F191" s="80">
        <f t="shared" si="72"/>
        <v>14300.296999999999</v>
      </c>
      <c r="G191" s="80">
        <f t="shared" si="72"/>
        <v>14300.296999999999</v>
      </c>
      <c r="H191" s="80">
        <f t="shared" si="72"/>
        <v>14300.296999999999</v>
      </c>
      <c r="I191" s="80">
        <f t="shared" si="72"/>
        <v>14300.296999999999</v>
      </c>
    </row>
    <row r="192" spans="2:9" x14ac:dyDescent="0.25">
      <c r="B192" s="55"/>
      <c r="C192" s="80"/>
      <c r="D192" s="80"/>
      <c r="E192" s="80"/>
      <c r="F192" s="80"/>
      <c r="G192" s="80"/>
      <c r="H192" s="80"/>
      <c r="I192" s="80"/>
    </row>
    <row r="193" spans="2:9" x14ac:dyDescent="0.25">
      <c r="C193" s="80"/>
    </row>
    <row r="194" spans="2:9" x14ac:dyDescent="0.25">
      <c r="B194" s="55" t="s">
        <v>256</v>
      </c>
      <c r="C194" s="78">
        <f>+Parametri!D5</f>
        <v>2020</v>
      </c>
      <c r="D194" s="78">
        <f>+C194+1</f>
        <v>2021</v>
      </c>
      <c r="E194" s="78">
        <f t="shared" ref="E194" si="73">+D194+1</f>
        <v>2022</v>
      </c>
      <c r="F194" s="78">
        <f t="shared" ref="F194" si="74">+E194+1</f>
        <v>2023</v>
      </c>
      <c r="G194" s="78">
        <f t="shared" ref="G194" si="75">+F194+1</f>
        <v>2024</v>
      </c>
      <c r="H194" s="78">
        <f t="shared" ref="H194" si="76">+G194+1</f>
        <v>2025</v>
      </c>
      <c r="I194" s="78">
        <f t="shared" ref="I194" si="77">+H194+1</f>
        <v>2026</v>
      </c>
    </row>
    <row r="195" spans="2:9" x14ac:dyDescent="0.25">
      <c r="B195" t="str">
        <f>+B146</f>
        <v>Costi Vendita</v>
      </c>
      <c r="C195" s="79">
        <f>+(Input!$N37/360)*(C146+C170)</f>
        <v>4.5749999999999999E-2</v>
      </c>
      <c r="D195" s="79">
        <f>+(Input!$N37/360)*(D146+D170)</f>
        <v>6.6083333333333327E-2</v>
      </c>
      <c r="E195" s="79">
        <f>+(Input!$N37/360)*(E146+E170)</f>
        <v>0.11183333333333334</v>
      </c>
      <c r="F195" s="79">
        <f>+(Input!$N37/360)*(F146+F170)</f>
        <v>0.13725000000000001</v>
      </c>
      <c r="G195" s="79">
        <f>+(Input!$N37/360)*(G146+G170)</f>
        <v>0.13725000000000001</v>
      </c>
      <c r="H195" s="79">
        <f>+(Input!$N37/360)*(H146+H170)</f>
        <v>0.13725000000000001</v>
      </c>
      <c r="I195" s="79">
        <f>+(Input!$N37/360)*(I146+I170)</f>
        <v>0.13725000000000001</v>
      </c>
    </row>
    <row r="196" spans="2:9" x14ac:dyDescent="0.25">
      <c r="B196" t="str">
        <f t="shared" ref="B196:B215" si="78">+B147</f>
        <v xml:space="preserve">affitti </v>
      </c>
      <c r="C196" s="79">
        <f>+(Input!$N38/360)*(C147+C171)</f>
        <v>0</v>
      </c>
      <c r="D196" s="79">
        <f>+(Input!$N38/360)*(D147+D171)</f>
        <v>0</v>
      </c>
      <c r="E196" s="79">
        <f>+(Input!$N38/360)*(E147+E171)</f>
        <v>0</v>
      </c>
      <c r="F196" s="79">
        <f>+(Input!$N38/360)*(F147+F171)</f>
        <v>0</v>
      </c>
      <c r="G196" s="79">
        <f>+(Input!$N38/360)*(G147+G171)</f>
        <v>0</v>
      </c>
      <c r="H196" s="79">
        <f>+(Input!$N38/360)*(H147+H171)</f>
        <v>0</v>
      </c>
      <c r="I196" s="79">
        <f>+(Input!$N38/360)*(I147+I171)</f>
        <v>0</v>
      </c>
    </row>
    <row r="197" spans="2:9" x14ac:dyDescent="0.25">
      <c r="B197" t="str">
        <f t="shared" si="78"/>
        <v>utenze</v>
      </c>
      <c r="C197" s="79">
        <f>+(Input!$N39/360)*(C148+C172)</f>
        <v>508.33333333333331</v>
      </c>
      <c r="D197" s="79">
        <f>+(Input!$N39/360)*(D148+D172)</f>
        <v>508.33333333333331</v>
      </c>
      <c r="E197" s="79">
        <f>+(Input!$N39/360)*(E148+E172)</f>
        <v>508.33333333333331</v>
      </c>
      <c r="F197" s="79">
        <f>+(Input!$N39/360)*(F148+F172)</f>
        <v>508.33333333333331</v>
      </c>
      <c r="G197" s="79">
        <f>+(Input!$N39/360)*(G148+G172)</f>
        <v>508.33333333333331</v>
      </c>
      <c r="H197" s="79">
        <f>+(Input!$N39/360)*(H148+H172)</f>
        <v>508.33333333333331</v>
      </c>
      <c r="I197" s="79">
        <f>+(Input!$N39/360)*(I148+I172)</f>
        <v>508.33333333333331</v>
      </c>
    </row>
    <row r="198" spans="2:9" x14ac:dyDescent="0.25">
      <c r="B198" t="str">
        <f t="shared" si="78"/>
        <v>consulenze legali, fiscali, notarili, ecc…</v>
      </c>
      <c r="C198" s="79">
        <f>+(Input!$N40/360)*(C149+C173)</f>
        <v>0</v>
      </c>
      <c r="D198" s="79">
        <f>+(Input!$N40/360)*(D149+D173)</f>
        <v>0</v>
      </c>
      <c r="E198" s="79">
        <f>+(Input!$N40/360)*(E149+E173)</f>
        <v>0</v>
      </c>
      <c r="F198" s="79">
        <f>+(Input!$N40/360)*(F149+F173)</f>
        <v>0</v>
      </c>
      <c r="G198" s="79">
        <f>+(Input!$N40/360)*(G149+G173)</f>
        <v>0</v>
      </c>
      <c r="H198" s="79">
        <f>+(Input!$N40/360)*(H149+H173)</f>
        <v>0</v>
      </c>
      <c r="I198" s="79">
        <f>+(Input!$N40/360)*(I149+I173)</f>
        <v>0</v>
      </c>
    </row>
    <row r="199" spans="2:9" x14ac:dyDescent="0.25">
      <c r="B199" t="str">
        <f t="shared" si="78"/>
        <v>altri costi amministrativi</v>
      </c>
      <c r="C199" s="79">
        <f>+(Input!$N41/360)*(C150+C174)</f>
        <v>0</v>
      </c>
      <c r="D199" s="79">
        <f>+(Input!$N41/360)*(D150+D174)</f>
        <v>0</v>
      </c>
      <c r="E199" s="79">
        <f>+(Input!$N41/360)*(E150+E174)</f>
        <v>0</v>
      </c>
      <c r="F199" s="79">
        <f>+(Input!$N41/360)*(F150+F174)</f>
        <v>0</v>
      </c>
      <c r="G199" s="79">
        <f>+(Input!$N41/360)*(G150+G174)</f>
        <v>0</v>
      </c>
      <c r="H199" s="79">
        <f>+(Input!$N41/360)*(H150+H174)</f>
        <v>0</v>
      </c>
      <c r="I199" s="79">
        <f>+(Input!$N41/360)*(I150+I174)</f>
        <v>0</v>
      </c>
    </row>
    <row r="200" spans="2:9" x14ac:dyDescent="0.25">
      <c r="B200" t="str">
        <f t="shared" si="78"/>
        <v>Premi assicurativi</v>
      </c>
      <c r="C200" s="79">
        <f>+(Input!$N42/360)*(C151+C175)</f>
        <v>0</v>
      </c>
      <c r="D200" s="79">
        <f>+(Input!$N42/360)*(D151+D175)</f>
        <v>0</v>
      </c>
      <c r="E200" s="79">
        <f>+(Input!$N42/360)*(E151+E175)</f>
        <v>0</v>
      </c>
      <c r="F200" s="79">
        <f>+(Input!$N42/360)*(F151+F175)</f>
        <v>0</v>
      </c>
      <c r="G200" s="79">
        <f>+(Input!$N42/360)*(G151+G175)</f>
        <v>0</v>
      </c>
      <c r="H200" s="79">
        <f>+(Input!$N42/360)*(H151+H175)</f>
        <v>0</v>
      </c>
      <c r="I200" s="79">
        <f>+(Input!$N42/360)*(I151+I175)</f>
        <v>0</v>
      </c>
    </row>
    <row r="201" spans="2:9" x14ac:dyDescent="0.25">
      <c r="B201" t="str">
        <f t="shared" si="78"/>
        <v/>
      </c>
      <c r="C201" s="79">
        <f>+(Input!$N43/360)*(C152+C176)</f>
        <v>0</v>
      </c>
      <c r="D201" s="79">
        <f>+(Input!$N43/360)*(D152+D176)</f>
        <v>0</v>
      </c>
      <c r="E201" s="79">
        <f>+(Input!$N43/360)*(E152+E176)</f>
        <v>0</v>
      </c>
      <c r="F201" s="79">
        <f>+(Input!$N43/360)*(F152+F176)</f>
        <v>0</v>
      </c>
      <c r="G201" s="79">
        <f>+(Input!$N43/360)*(G152+G176)</f>
        <v>0</v>
      </c>
      <c r="H201" s="79">
        <f>+(Input!$N43/360)*(H152+H176)</f>
        <v>0</v>
      </c>
      <c r="I201" s="79">
        <f>+(Input!$N43/360)*(I152+I176)</f>
        <v>0</v>
      </c>
    </row>
    <row r="202" spans="2:9" x14ac:dyDescent="0.25">
      <c r="B202" t="str">
        <f t="shared" si="78"/>
        <v/>
      </c>
      <c r="C202" s="79">
        <f>+(Input!$N44/360)*(C153+C177)</f>
        <v>0</v>
      </c>
      <c r="D202" s="79">
        <f>+(Input!$N44/360)*(D153+D177)</f>
        <v>0</v>
      </c>
      <c r="E202" s="79">
        <f>+(Input!$N44/360)*(E153+E177)</f>
        <v>0</v>
      </c>
      <c r="F202" s="79">
        <f>+(Input!$N44/360)*(F153+F177)</f>
        <v>0</v>
      </c>
      <c r="G202" s="79">
        <f>+(Input!$N44/360)*(G153+G177)</f>
        <v>0</v>
      </c>
      <c r="H202" s="79">
        <f>+(Input!$N44/360)*(H153+H177)</f>
        <v>0</v>
      </c>
      <c r="I202" s="79">
        <f>+(Input!$N44/360)*(I153+I177)</f>
        <v>0</v>
      </c>
    </row>
    <row r="203" spans="2:9" x14ac:dyDescent="0.25">
      <c r="B203" t="str">
        <f t="shared" si="78"/>
        <v/>
      </c>
      <c r="C203" s="79">
        <f>+(Input!$N45/360)*(C154+C178)</f>
        <v>0</v>
      </c>
      <c r="D203" s="79">
        <f>+(Input!$N45/360)*(D154+D178)</f>
        <v>0</v>
      </c>
      <c r="E203" s="79">
        <f>+(Input!$N45/360)*(E154+E178)</f>
        <v>0</v>
      </c>
      <c r="F203" s="79">
        <f>+(Input!$N45/360)*(F154+F178)</f>
        <v>0</v>
      </c>
      <c r="G203" s="79">
        <f>+(Input!$N45/360)*(G154+G178)</f>
        <v>0</v>
      </c>
      <c r="H203" s="79">
        <f>+(Input!$N45/360)*(H154+H178)</f>
        <v>0</v>
      </c>
      <c r="I203" s="79">
        <f>+(Input!$N45/360)*(I154+I178)</f>
        <v>0</v>
      </c>
    </row>
    <row r="204" spans="2:9" x14ac:dyDescent="0.25">
      <c r="B204" t="str">
        <f t="shared" si="78"/>
        <v/>
      </c>
      <c r="C204" s="79">
        <f>+(Input!$N46/360)*(C155+C179)</f>
        <v>0</v>
      </c>
      <c r="D204" s="79">
        <f>+(Input!$N46/360)*(D155+D179)</f>
        <v>0</v>
      </c>
      <c r="E204" s="79">
        <f>+(Input!$N46/360)*(E155+E179)</f>
        <v>0</v>
      </c>
      <c r="F204" s="79">
        <f>+(Input!$N46/360)*(F155+F179)</f>
        <v>0</v>
      </c>
      <c r="G204" s="79">
        <f>+(Input!$N46/360)*(G155+G179)</f>
        <v>0</v>
      </c>
      <c r="H204" s="79">
        <f>+(Input!$N46/360)*(H155+H179)</f>
        <v>0</v>
      </c>
      <c r="I204" s="79">
        <f>+(Input!$N46/360)*(I155+I179)</f>
        <v>0</v>
      </c>
    </row>
    <row r="205" spans="2:9" x14ac:dyDescent="0.25">
      <c r="B205" t="str">
        <f t="shared" si="78"/>
        <v/>
      </c>
      <c r="C205" s="79">
        <f>+(Input!$N47/360)*(C156+C180)</f>
        <v>0</v>
      </c>
      <c r="D205" s="79">
        <f>+(Input!$N47/360)*(D156+D180)</f>
        <v>0</v>
      </c>
      <c r="E205" s="79">
        <f>+(Input!$N47/360)*(E156+E180)</f>
        <v>0</v>
      </c>
      <c r="F205" s="79">
        <f>+(Input!$N47/360)*(F156+F180)</f>
        <v>0</v>
      </c>
      <c r="G205" s="79">
        <f>+(Input!$N47/360)*(G156+G180)</f>
        <v>0</v>
      </c>
      <c r="H205" s="79">
        <f>+(Input!$N47/360)*(H156+H180)</f>
        <v>0</v>
      </c>
      <c r="I205" s="79">
        <f>+(Input!$N47/360)*(I156+I180)</f>
        <v>0</v>
      </c>
    </row>
    <row r="206" spans="2:9" x14ac:dyDescent="0.25">
      <c r="B206" t="str">
        <f t="shared" si="78"/>
        <v/>
      </c>
      <c r="C206" s="79">
        <f>+(Input!$N48/360)*(C157+C181)</f>
        <v>0</v>
      </c>
      <c r="D206" s="79">
        <f>+(Input!$N48/360)*(D157+D181)</f>
        <v>0</v>
      </c>
      <c r="E206" s="79">
        <f>+(Input!$N48/360)*(E157+E181)</f>
        <v>0</v>
      </c>
      <c r="F206" s="79">
        <f>+(Input!$N48/360)*(F157+F181)</f>
        <v>0</v>
      </c>
      <c r="G206" s="79">
        <f>+(Input!$N48/360)*(G157+G181)</f>
        <v>0</v>
      </c>
      <c r="H206" s="79">
        <f>+(Input!$N48/360)*(H157+H181)</f>
        <v>0</v>
      </c>
      <c r="I206" s="79">
        <f>+(Input!$N48/360)*(I157+I181)</f>
        <v>0</v>
      </c>
    </row>
    <row r="207" spans="2:9" x14ac:dyDescent="0.25">
      <c r="B207" t="str">
        <f t="shared" si="78"/>
        <v/>
      </c>
      <c r="C207" s="79">
        <f>+(Input!$N49/360)*(C158+C182)</f>
        <v>0</v>
      </c>
      <c r="D207" s="79">
        <f>+(Input!$N49/360)*(D158+D182)</f>
        <v>0</v>
      </c>
      <c r="E207" s="79">
        <f>+(Input!$N49/360)*(E158+E182)</f>
        <v>0</v>
      </c>
      <c r="F207" s="79">
        <f>+(Input!$N49/360)*(F158+F182)</f>
        <v>0</v>
      </c>
      <c r="G207" s="79">
        <f>+(Input!$N49/360)*(G158+G182)</f>
        <v>0</v>
      </c>
      <c r="H207" s="79">
        <f>+(Input!$N49/360)*(H158+H182)</f>
        <v>0</v>
      </c>
      <c r="I207" s="79">
        <f>+(Input!$N49/360)*(I158+I182)</f>
        <v>0</v>
      </c>
    </row>
    <row r="208" spans="2:9" x14ac:dyDescent="0.25">
      <c r="B208" t="str">
        <f t="shared" si="78"/>
        <v/>
      </c>
      <c r="C208" s="79">
        <f>+(Input!$N50/360)*(C159+C183)</f>
        <v>0</v>
      </c>
      <c r="D208" s="79">
        <f>+(Input!$N50/360)*(D159+D183)</f>
        <v>0</v>
      </c>
      <c r="E208" s="79">
        <f>+(Input!$N50/360)*(E159+E183)</f>
        <v>0</v>
      </c>
      <c r="F208" s="79">
        <f>+(Input!$N50/360)*(F159+F183)</f>
        <v>0</v>
      </c>
      <c r="G208" s="79">
        <f>+(Input!$N50/360)*(G159+G183)</f>
        <v>0</v>
      </c>
      <c r="H208" s="79">
        <f>+(Input!$N50/360)*(H159+H183)</f>
        <v>0</v>
      </c>
      <c r="I208" s="79">
        <f>+(Input!$N50/360)*(I159+I183)</f>
        <v>0</v>
      </c>
    </row>
    <row r="209" spans="2:9" x14ac:dyDescent="0.25">
      <c r="B209" t="str">
        <f t="shared" si="78"/>
        <v/>
      </c>
      <c r="C209" s="79">
        <f>+(Input!$N51/360)*(C160+C184)</f>
        <v>0</v>
      </c>
      <c r="D209" s="79">
        <f>+(Input!$N51/360)*(D160+D184)</f>
        <v>0</v>
      </c>
      <c r="E209" s="79">
        <f>+(Input!$N51/360)*(E160+E184)</f>
        <v>0</v>
      </c>
      <c r="F209" s="79">
        <f>+(Input!$N51/360)*(F160+F184)</f>
        <v>0</v>
      </c>
      <c r="G209" s="79">
        <f>+(Input!$N51/360)*(G160+G184)</f>
        <v>0</v>
      </c>
      <c r="H209" s="79">
        <f>+(Input!$N51/360)*(H160+H184)</f>
        <v>0</v>
      </c>
      <c r="I209" s="79">
        <f>+(Input!$N51/360)*(I160+I184)</f>
        <v>0</v>
      </c>
    </row>
    <row r="210" spans="2:9" x14ac:dyDescent="0.25">
      <c r="B210" t="str">
        <f t="shared" si="78"/>
        <v/>
      </c>
      <c r="C210" s="79">
        <f>+(Input!$N52/360)*(C161+C185)</f>
        <v>0</v>
      </c>
      <c r="D210" s="79">
        <f>+(Input!$N52/360)*(D161+D185)</f>
        <v>0</v>
      </c>
      <c r="E210" s="79">
        <f>+(Input!$N52/360)*(E161+E185)</f>
        <v>0</v>
      </c>
      <c r="F210" s="79">
        <f>+(Input!$N52/360)*(F161+F185)</f>
        <v>0</v>
      </c>
      <c r="G210" s="79">
        <f>+(Input!$N52/360)*(G161+G185)</f>
        <v>0</v>
      </c>
      <c r="H210" s="79">
        <f>+(Input!$N52/360)*(H161+H185)</f>
        <v>0</v>
      </c>
      <c r="I210" s="79">
        <f>+(Input!$N52/360)*(I161+I185)</f>
        <v>0</v>
      </c>
    </row>
    <row r="211" spans="2:9" x14ac:dyDescent="0.25">
      <c r="B211" t="str">
        <f t="shared" si="78"/>
        <v/>
      </c>
      <c r="C211" s="79">
        <f>+(Input!$N53/360)*(C162+C186)</f>
        <v>0</v>
      </c>
      <c r="D211" s="79">
        <f>+(Input!$N53/360)*(D162+D186)</f>
        <v>0</v>
      </c>
      <c r="E211" s="79">
        <f>+(Input!$N53/360)*(E162+E186)</f>
        <v>0</v>
      </c>
      <c r="F211" s="79">
        <f>+(Input!$N53/360)*(F162+F186)</f>
        <v>0</v>
      </c>
      <c r="G211" s="79">
        <f>+(Input!$N53/360)*(G162+G186)</f>
        <v>0</v>
      </c>
      <c r="H211" s="79">
        <f>+(Input!$N53/360)*(H162+H186)</f>
        <v>0</v>
      </c>
      <c r="I211" s="79">
        <f>+(Input!$N53/360)*(I162+I186)</f>
        <v>0</v>
      </c>
    </row>
    <row r="212" spans="2:9" x14ac:dyDescent="0.25">
      <c r="B212" t="str">
        <f t="shared" si="78"/>
        <v/>
      </c>
      <c r="C212" s="79">
        <f>+(Input!$N54/360)*(C163+C187)</f>
        <v>0</v>
      </c>
      <c r="D212" s="79">
        <f>+(Input!$N54/360)*(D163+D187)</f>
        <v>0</v>
      </c>
      <c r="E212" s="79">
        <f>+(Input!$N54/360)*(E163+E187)</f>
        <v>0</v>
      </c>
      <c r="F212" s="79">
        <f>+(Input!$N54/360)*(F163+F187)</f>
        <v>0</v>
      </c>
      <c r="G212" s="79">
        <f>+(Input!$N54/360)*(G163+G187)</f>
        <v>0</v>
      </c>
      <c r="H212" s="79">
        <f>+(Input!$N54/360)*(H163+H187)</f>
        <v>0</v>
      </c>
      <c r="I212" s="79">
        <f>+(Input!$N54/360)*(I163+I187)</f>
        <v>0</v>
      </c>
    </row>
    <row r="213" spans="2:9" x14ac:dyDescent="0.25">
      <c r="B213" t="str">
        <f t="shared" si="78"/>
        <v/>
      </c>
      <c r="C213" s="79">
        <f>+(Input!$N55/360)*(C164+C188)</f>
        <v>0</v>
      </c>
      <c r="D213" s="79">
        <f>+(Input!$N55/360)*(D164+D188)</f>
        <v>0</v>
      </c>
      <c r="E213" s="79">
        <f>+(Input!$N55/360)*(E164+E188)</f>
        <v>0</v>
      </c>
      <c r="F213" s="79">
        <f>+(Input!$N55/360)*(F164+F188)</f>
        <v>0</v>
      </c>
      <c r="G213" s="79">
        <f>+(Input!$N55/360)*(G164+G188)</f>
        <v>0</v>
      </c>
      <c r="H213" s="79">
        <f>+(Input!$N55/360)*(H164+H188)</f>
        <v>0</v>
      </c>
      <c r="I213" s="79">
        <f>+(Input!$N55/360)*(I164+I188)</f>
        <v>0</v>
      </c>
    </row>
    <row r="214" spans="2:9" x14ac:dyDescent="0.25">
      <c r="B214" t="str">
        <f t="shared" si="78"/>
        <v/>
      </c>
      <c r="C214" s="79">
        <f>+(Input!$N56/360)*(C165+C189)</f>
        <v>0</v>
      </c>
      <c r="D214" s="79">
        <f>+(Input!$N56/360)*(D165+D189)</f>
        <v>0</v>
      </c>
      <c r="E214" s="79">
        <f>+(Input!$N56/360)*(E165+E189)</f>
        <v>0</v>
      </c>
      <c r="F214" s="79">
        <f>+(Input!$N56/360)*(F165+F189)</f>
        <v>0</v>
      </c>
      <c r="G214" s="79">
        <f>+(Input!$N56/360)*(G165+G189)</f>
        <v>0</v>
      </c>
      <c r="H214" s="79">
        <f>+(Input!$N56/360)*(H165+H189)</f>
        <v>0</v>
      </c>
      <c r="I214" s="79">
        <f>+(Input!$N56/360)*(I165+I189)</f>
        <v>0</v>
      </c>
    </row>
    <row r="215" spans="2:9" x14ac:dyDescent="0.25">
      <c r="B215" t="str">
        <f t="shared" si="78"/>
        <v/>
      </c>
      <c r="C215" s="79">
        <f>+(Input!$N57/360)*(C166+C190)</f>
        <v>0</v>
      </c>
      <c r="D215" s="79">
        <f>+(Input!$N57/360)*(D166+D190)</f>
        <v>0</v>
      </c>
      <c r="E215" s="79">
        <f>+(Input!$N57/360)*(E166+E190)</f>
        <v>0</v>
      </c>
      <c r="F215" s="79">
        <f>+(Input!$N57/360)*(F166+F190)</f>
        <v>0</v>
      </c>
      <c r="G215" s="79">
        <f>+(Input!$N57/360)*(G166+G190)</f>
        <v>0</v>
      </c>
      <c r="H215" s="79">
        <f>+(Input!$N57/360)*(H166+H190)</f>
        <v>0</v>
      </c>
      <c r="I215" s="79">
        <f>+(Input!$N57/360)*(I166+I190)</f>
        <v>0</v>
      </c>
    </row>
    <row r="216" spans="2:9" x14ac:dyDescent="0.25">
      <c r="B216" s="55" t="s">
        <v>236</v>
      </c>
      <c r="C216" s="80">
        <f>SUM(C195:C215)</f>
        <v>508.37908333333331</v>
      </c>
      <c r="D216" s="80">
        <f t="shared" ref="D216:I216" si="79">SUM(D195:D215)</f>
        <v>508.39941666666664</v>
      </c>
      <c r="E216" s="80">
        <f t="shared" si="79"/>
        <v>508.44516666666664</v>
      </c>
      <c r="F216" s="80">
        <f t="shared" si="79"/>
        <v>508.47058333333331</v>
      </c>
      <c r="G216" s="80">
        <f t="shared" si="79"/>
        <v>508.47058333333331</v>
      </c>
      <c r="H216" s="80">
        <f t="shared" si="79"/>
        <v>508.47058333333331</v>
      </c>
      <c r="I216" s="80">
        <f t="shared" si="79"/>
        <v>508.47058333333331</v>
      </c>
    </row>
    <row r="217" spans="2:9" x14ac:dyDescent="0.25">
      <c r="C217" s="79"/>
      <c r="D217" s="79"/>
      <c r="E217" s="79"/>
      <c r="F217" s="79"/>
      <c r="G217" s="79"/>
      <c r="H217" s="79"/>
      <c r="I217" s="79"/>
    </row>
    <row r="219" spans="2:9" x14ac:dyDescent="0.25">
      <c r="B219" s="55" t="s">
        <v>34</v>
      </c>
      <c r="C219" s="78">
        <f>+Parametri!D5</f>
        <v>2020</v>
      </c>
      <c r="D219" s="78">
        <f>+C219+1</f>
        <v>2021</v>
      </c>
      <c r="E219" s="78">
        <f t="shared" ref="E219:I219" si="80">+D219+1</f>
        <v>2022</v>
      </c>
      <c r="F219" s="78">
        <f t="shared" si="80"/>
        <v>2023</v>
      </c>
      <c r="G219" s="78">
        <f t="shared" si="80"/>
        <v>2024</v>
      </c>
      <c r="H219" s="78">
        <f t="shared" si="80"/>
        <v>2025</v>
      </c>
      <c r="I219" s="78">
        <f t="shared" si="80"/>
        <v>2026</v>
      </c>
    </row>
    <row r="220" spans="2:9" x14ac:dyDescent="0.25">
      <c r="B220" t="str">
        <f>+B146</f>
        <v>Costi Vendita</v>
      </c>
      <c r="C220" s="79">
        <f>+C146+C170-C195</f>
        <v>0.50325000000000009</v>
      </c>
      <c r="D220" s="79">
        <f t="shared" ref="D220:I220" si="81">+D146+D170-D195+C195</f>
        <v>0.77266666666666661</v>
      </c>
      <c r="E220" s="79">
        <f t="shared" si="81"/>
        <v>1.2962500000000001</v>
      </c>
      <c r="F220" s="79">
        <f t="shared" si="81"/>
        <v>1.6215833333333336</v>
      </c>
      <c r="G220" s="79">
        <f t="shared" si="81"/>
        <v>1.6470000000000002</v>
      </c>
      <c r="H220" s="79">
        <f t="shared" si="81"/>
        <v>1.6470000000000002</v>
      </c>
      <c r="I220" s="79">
        <f t="shared" si="81"/>
        <v>1.6470000000000002</v>
      </c>
    </row>
    <row r="221" spans="2:9" x14ac:dyDescent="0.25">
      <c r="B221" t="str">
        <f t="shared" ref="B221:B241" si="82">+B147</f>
        <v xml:space="preserve">affitti </v>
      </c>
      <c r="C221" s="79">
        <f t="shared" ref="C221:C240" si="83">+C147+C171-C196</f>
        <v>25000</v>
      </c>
      <c r="D221" s="79">
        <f t="shared" ref="D221:I221" si="84">+D147+D171-D196+C196</f>
        <v>30500</v>
      </c>
      <c r="E221" s="79">
        <f t="shared" si="84"/>
        <v>30500</v>
      </c>
      <c r="F221" s="79">
        <f t="shared" si="84"/>
        <v>30500</v>
      </c>
      <c r="G221" s="79">
        <f t="shared" si="84"/>
        <v>30500</v>
      </c>
      <c r="H221" s="79">
        <f t="shared" si="84"/>
        <v>30500</v>
      </c>
      <c r="I221" s="79">
        <f t="shared" si="84"/>
        <v>30500</v>
      </c>
    </row>
    <row r="222" spans="2:9" x14ac:dyDescent="0.25">
      <c r="B222" t="str">
        <f t="shared" si="82"/>
        <v>utenze</v>
      </c>
      <c r="C222" s="79">
        <f t="shared" si="83"/>
        <v>5591.666666666667</v>
      </c>
      <c r="D222" s="79">
        <f t="shared" ref="D222:I222" si="85">+D148+D172-D197+C197</f>
        <v>6100</v>
      </c>
      <c r="E222" s="79">
        <f t="shared" si="85"/>
        <v>6100</v>
      </c>
      <c r="F222" s="79">
        <f t="shared" si="85"/>
        <v>6100</v>
      </c>
      <c r="G222" s="79">
        <f t="shared" si="85"/>
        <v>6100</v>
      </c>
      <c r="H222" s="79">
        <f t="shared" si="85"/>
        <v>6100</v>
      </c>
      <c r="I222" s="79">
        <f t="shared" si="85"/>
        <v>6100</v>
      </c>
    </row>
    <row r="223" spans="2:9" x14ac:dyDescent="0.25">
      <c r="B223" t="str">
        <f t="shared" si="82"/>
        <v>consulenze legali, fiscali, notarili, ecc…</v>
      </c>
      <c r="C223" s="79">
        <f t="shared" si="83"/>
        <v>24400</v>
      </c>
      <c r="D223" s="79">
        <f t="shared" ref="D223:I223" si="86">+D149+D173-D198+C198</f>
        <v>24400</v>
      </c>
      <c r="E223" s="79">
        <f t="shared" si="86"/>
        <v>24400</v>
      </c>
      <c r="F223" s="79">
        <f t="shared" si="86"/>
        <v>24400</v>
      </c>
      <c r="G223" s="79">
        <f t="shared" si="86"/>
        <v>24400</v>
      </c>
      <c r="H223" s="79">
        <f t="shared" si="86"/>
        <v>24400</v>
      </c>
      <c r="I223" s="79">
        <f t="shared" si="86"/>
        <v>24400</v>
      </c>
    </row>
    <row r="224" spans="2:9" x14ac:dyDescent="0.25">
      <c r="B224" t="str">
        <f t="shared" si="82"/>
        <v>altri costi amministrativi</v>
      </c>
      <c r="C224" s="79">
        <f t="shared" si="83"/>
        <v>12200</v>
      </c>
      <c r="D224" s="79">
        <f t="shared" ref="D224:I224" si="87">+D150+D174-D199+C199</f>
        <v>12200</v>
      </c>
      <c r="E224" s="79">
        <f t="shared" si="87"/>
        <v>12200</v>
      </c>
      <c r="F224" s="79">
        <f t="shared" si="87"/>
        <v>12200</v>
      </c>
      <c r="G224" s="79">
        <f t="shared" si="87"/>
        <v>12200</v>
      </c>
      <c r="H224" s="79">
        <f t="shared" si="87"/>
        <v>12200</v>
      </c>
      <c r="I224" s="79">
        <f t="shared" si="87"/>
        <v>12200</v>
      </c>
    </row>
    <row r="225" spans="2:9" x14ac:dyDescent="0.25">
      <c r="B225" t="str">
        <f t="shared" si="82"/>
        <v>Premi assicurativi</v>
      </c>
      <c r="C225" s="79">
        <f t="shared" si="83"/>
        <v>5000</v>
      </c>
      <c r="D225" s="79">
        <f t="shared" ref="D225:I225" si="88">+D151+D175-D200+C200</f>
        <v>6100</v>
      </c>
      <c r="E225" s="79">
        <f t="shared" si="88"/>
        <v>6100</v>
      </c>
      <c r="F225" s="79">
        <f t="shared" si="88"/>
        <v>6100</v>
      </c>
      <c r="G225" s="79">
        <f t="shared" si="88"/>
        <v>6100</v>
      </c>
      <c r="H225" s="79">
        <f t="shared" si="88"/>
        <v>6100</v>
      </c>
      <c r="I225" s="79">
        <f t="shared" si="88"/>
        <v>6100</v>
      </c>
    </row>
    <row r="226" spans="2:9" x14ac:dyDescent="0.25">
      <c r="B226" t="str">
        <f t="shared" si="82"/>
        <v/>
      </c>
      <c r="C226" s="79">
        <f t="shared" si="83"/>
        <v>0</v>
      </c>
      <c r="D226" s="79">
        <f t="shared" ref="D226:I226" si="89">+D152+D176-D201+C201</f>
        <v>0</v>
      </c>
      <c r="E226" s="79">
        <f t="shared" si="89"/>
        <v>0</v>
      </c>
      <c r="F226" s="79">
        <f t="shared" si="89"/>
        <v>0</v>
      </c>
      <c r="G226" s="79">
        <f t="shared" si="89"/>
        <v>0</v>
      </c>
      <c r="H226" s="79">
        <f t="shared" si="89"/>
        <v>0</v>
      </c>
      <c r="I226" s="79">
        <f t="shared" si="89"/>
        <v>0</v>
      </c>
    </row>
    <row r="227" spans="2:9" x14ac:dyDescent="0.25">
      <c r="B227" t="str">
        <f t="shared" si="82"/>
        <v/>
      </c>
      <c r="C227" s="79">
        <f t="shared" si="83"/>
        <v>0</v>
      </c>
      <c r="D227" s="79">
        <f t="shared" ref="D227:I227" si="90">+D153+D177-D202+C202</f>
        <v>0</v>
      </c>
      <c r="E227" s="79">
        <f t="shared" si="90"/>
        <v>0</v>
      </c>
      <c r="F227" s="79">
        <f t="shared" si="90"/>
        <v>0</v>
      </c>
      <c r="G227" s="79">
        <f t="shared" si="90"/>
        <v>0</v>
      </c>
      <c r="H227" s="79">
        <f t="shared" si="90"/>
        <v>0</v>
      </c>
      <c r="I227" s="79">
        <f t="shared" si="90"/>
        <v>0</v>
      </c>
    </row>
    <row r="228" spans="2:9" x14ac:dyDescent="0.25">
      <c r="B228" t="str">
        <f t="shared" si="82"/>
        <v/>
      </c>
      <c r="C228" s="79">
        <f t="shared" si="83"/>
        <v>0</v>
      </c>
      <c r="D228" s="79">
        <f t="shared" ref="D228:I228" si="91">+D154+D178-D203+C203</f>
        <v>0</v>
      </c>
      <c r="E228" s="79">
        <f t="shared" si="91"/>
        <v>0</v>
      </c>
      <c r="F228" s="79">
        <f t="shared" si="91"/>
        <v>0</v>
      </c>
      <c r="G228" s="79">
        <f t="shared" si="91"/>
        <v>0</v>
      </c>
      <c r="H228" s="79">
        <f t="shared" si="91"/>
        <v>0</v>
      </c>
      <c r="I228" s="79">
        <f t="shared" si="91"/>
        <v>0</v>
      </c>
    </row>
    <row r="229" spans="2:9" x14ac:dyDescent="0.25">
      <c r="B229" t="str">
        <f t="shared" si="82"/>
        <v/>
      </c>
      <c r="C229" s="79">
        <f t="shared" si="83"/>
        <v>0</v>
      </c>
      <c r="D229" s="79">
        <f t="shared" ref="D229:I229" si="92">+D155+D179-D204+C204</f>
        <v>0</v>
      </c>
      <c r="E229" s="79">
        <f t="shared" si="92"/>
        <v>0</v>
      </c>
      <c r="F229" s="79">
        <f t="shared" si="92"/>
        <v>0</v>
      </c>
      <c r="G229" s="79">
        <f t="shared" si="92"/>
        <v>0</v>
      </c>
      <c r="H229" s="79">
        <f t="shared" si="92"/>
        <v>0</v>
      </c>
      <c r="I229" s="79">
        <f t="shared" si="92"/>
        <v>0</v>
      </c>
    </row>
    <row r="230" spans="2:9" x14ac:dyDescent="0.25">
      <c r="B230" t="str">
        <f t="shared" si="82"/>
        <v/>
      </c>
      <c r="C230" s="79">
        <f t="shared" si="83"/>
        <v>0</v>
      </c>
      <c r="D230" s="79">
        <f t="shared" ref="D230:I230" si="93">+D156+D180-D205+C205</f>
        <v>0</v>
      </c>
      <c r="E230" s="79">
        <f t="shared" si="93"/>
        <v>0</v>
      </c>
      <c r="F230" s="79">
        <f t="shared" si="93"/>
        <v>0</v>
      </c>
      <c r="G230" s="79">
        <f t="shared" si="93"/>
        <v>0</v>
      </c>
      <c r="H230" s="79">
        <f t="shared" si="93"/>
        <v>0</v>
      </c>
      <c r="I230" s="79">
        <f t="shared" si="93"/>
        <v>0</v>
      </c>
    </row>
    <row r="231" spans="2:9" x14ac:dyDescent="0.25">
      <c r="B231" t="str">
        <f t="shared" si="82"/>
        <v/>
      </c>
      <c r="C231" s="79">
        <f t="shared" si="83"/>
        <v>0</v>
      </c>
      <c r="D231" s="79">
        <f t="shared" ref="D231:I231" si="94">+D157+D181-D206+C206</f>
        <v>0</v>
      </c>
      <c r="E231" s="79">
        <f t="shared" si="94"/>
        <v>0</v>
      </c>
      <c r="F231" s="79">
        <f t="shared" si="94"/>
        <v>0</v>
      </c>
      <c r="G231" s="79">
        <f t="shared" si="94"/>
        <v>0</v>
      </c>
      <c r="H231" s="79">
        <f t="shared" si="94"/>
        <v>0</v>
      </c>
      <c r="I231" s="79">
        <f t="shared" si="94"/>
        <v>0</v>
      </c>
    </row>
    <row r="232" spans="2:9" x14ac:dyDescent="0.25">
      <c r="B232" t="str">
        <f t="shared" si="82"/>
        <v/>
      </c>
      <c r="C232" s="79">
        <f t="shared" si="83"/>
        <v>0</v>
      </c>
      <c r="D232" s="79">
        <f t="shared" ref="D232:I232" si="95">+D158+D182-D207+C207</f>
        <v>0</v>
      </c>
      <c r="E232" s="79">
        <f t="shared" si="95"/>
        <v>0</v>
      </c>
      <c r="F232" s="79">
        <f t="shared" si="95"/>
        <v>0</v>
      </c>
      <c r="G232" s="79">
        <f t="shared" si="95"/>
        <v>0</v>
      </c>
      <c r="H232" s="79">
        <f t="shared" si="95"/>
        <v>0</v>
      </c>
      <c r="I232" s="79">
        <f t="shared" si="95"/>
        <v>0</v>
      </c>
    </row>
    <row r="233" spans="2:9" x14ac:dyDescent="0.25">
      <c r="B233" t="str">
        <f t="shared" si="82"/>
        <v/>
      </c>
      <c r="C233" s="79">
        <f t="shared" si="83"/>
        <v>0</v>
      </c>
      <c r="D233" s="79">
        <f t="shared" ref="D233:I233" si="96">+D159+D183-D208+C208</f>
        <v>0</v>
      </c>
      <c r="E233" s="79">
        <f t="shared" si="96"/>
        <v>0</v>
      </c>
      <c r="F233" s="79">
        <f t="shared" si="96"/>
        <v>0</v>
      </c>
      <c r="G233" s="79">
        <f t="shared" si="96"/>
        <v>0</v>
      </c>
      <c r="H233" s="79">
        <f t="shared" si="96"/>
        <v>0</v>
      </c>
      <c r="I233" s="79">
        <f t="shared" si="96"/>
        <v>0</v>
      </c>
    </row>
    <row r="234" spans="2:9" x14ac:dyDescent="0.25">
      <c r="B234" t="str">
        <f t="shared" si="82"/>
        <v/>
      </c>
      <c r="C234" s="79">
        <f t="shared" si="83"/>
        <v>0</v>
      </c>
      <c r="D234" s="79">
        <f t="shared" ref="D234:I234" si="97">+D160+D184-D209+C209</f>
        <v>0</v>
      </c>
      <c r="E234" s="79">
        <f t="shared" si="97"/>
        <v>0</v>
      </c>
      <c r="F234" s="79">
        <f t="shared" si="97"/>
        <v>0</v>
      </c>
      <c r="G234" s="79">
        <f t="shared" si="97"/>
        <v>0</v>
      </c>
      <c r="H234" s="79">
        <f t="shared" si="97"/>
        <v>0</v>
      </c>
      <c r="I234" s="79">
        <f t="shared" si="97"/>
        <v>0</v>
      </c>
    </row>
    <row r="235" spans="2:9" x14ac:dyDescent="0.25">
      <c r="B235" t="str">
        <f t="shared" si="82"/>
        <v/>
      </c>
      <c r="C235" s="79">
        <f t="shared" si="83"/>
        <v>0</v>
      </c>
      <c r="D235" s="79">
        <f t="shared" ref="D235:I235" si="98">+D161+D185-D210+C210</f>
        <v>0</v>
      </c>
      <c r="E235" s="79">
        <f t="shared" si="98"/>
        <v>0</v>
      </c>
      <c r="F235" s="79">
        <f t="shared" si="98"/>
        <v>0</v>
      </c>
      <c r="G235" s="79">
        <f t="shared" si="98"/>
        <v>0</v>
      </c>
      <c r="H235" s="79">
        <f t="shared" si="98"/>
        <v>0</v>
      </c>
      <c r="I235" s="79">
        <f t="shared" si="98"/>
        <v>0</v>
      </c>
    </row>
    <row r="236" spans="2:9" x14ac:dyDescent="0.25">
      <c r="B236" t="str">
        <f t="shared" si="82"/>
        <v/>
      </c>
      <c r="C236" s="79">
        <f t="shared" si="83"/>
        <v>0</v>
      </c>
      <c r="D236" s="79">
        <f t="shared" ref="D236:I236" si="99">+D162+D186-D211+C211</f>
        <v>0</v>
      </c>
      <c r="E236" s="79">
        <f t="shared" si="99"/>
        <v>0</v>
      </c>
      <c r="F236" s="79">
        <f t="shared" si="99"/>
        <v>0</v>
      </c>
      <c r="G236" s="79">
        <f t="shared" si="99"/>
        <v>0</v>
      </c>
      <c r="H236" s="79">
        <f t="shared" si="99"/>
        <v>0</v>
      </c>
      <c r="I236" s="79">
        <f t="shared" si="99"/>
        <v>0</v>
      </c>
    </row>
    <row r="237" spans="2:9" x14ac:dyDescent="0.25">
      <c r="B237" t="str">
        <f t="shared" si="82"/>
        <v/>
      </c>
      <c r="C237" s="79">
        <f t="shared" si="83"/>
        <v>0</v>
      </c>
      <c r="D237" s="79">
        <f t="shared" ref="D237:I237" si="100">+D163+D187-D212+C212</f>
        <v>0</v>
      </c>
      <c r="E237" s="79">
        <f t="shared" si="100"/>
        <v>0</v>
      </c>
      <c r="F237" s="79">
        <f t="shared" si="100"/>
        <v>0</v>
      </c>
      <c r="G237" s="79">
        <f t="shared" si="100"/>
        <v>0</v>
      </c>
      <c r="H237" s="79">
        <f t="shared" si="100"/>
        <v>0</v>
      </c>
      <c r="I237" s="79">
        <f t="shared" si="100"/>
        <v>0</v>
      </c>
    </row>
    <row r="238" spans="2:9" x14ac:dyDescent="0.25">
      <c r="B238" t="str">
        <f t="shared" si="82"/>
        <v/>
      </c>
      <c r="C238" s="79">
        <f t="shared" si="83"/>
        <v>0</v>
      </c>
      <c r="D238" s="79">
        <f t="shared" ref="D238:I238" si="101">+D164+D188-D213+C213</f>
        <v>0</v>
      </c>
      <c r="E238" s="79">
        <f t="shared" si="101"/>
        <v>0</v>
      </c>
      <c r="F238" s="79">
        <f t="shared" si="101"/>
        <v>0</v>
      </c>
      <c r="G238" s="79">
        <f t="shared" si="101"/>
        <v>0</v>
      </c>
      <c r="H238" s="79">
        <f t="shared" si="101"/>
        <v>0</v>
      </c>
      <c r="I238" s="79">
        <f t="shared" si="101"/>
        <v>0</v>
      </c>
    </row>
    <row r="239" spans="2:9" x14ac:dyDescent="0.25">
      <c r="B239" t="str">
        <f t="shared" si="82"/>
        <v/>
      </c>
      <c r="C239" s="79">
        <f t="shared" si="83"/>
        <v>0</v>
      </c>
      <c r="D239" s="79">
        <f t="shared" ref="D239:I239" si="102">+D165+D189-D214+C214</f>
        <v>0</v>
      </c>
      <c r="E239" s="79">
        <f t="shared" si="102"/>
        <v>0</v>
      </c>
      <c r="F239" s="79">
        <f t="shared" si="102"/>
        <v>0</v>
      </c>
      <c r="G239" s="79">
        <f t="shared" si="102"/>
        <v>0</v>
      </c>
      <c r="H239" s="79">
        <f t="shared" si="102"/>
        <v>0</v>
      </c>
      <c r="I239" s="79">
        <f t="shared" si="102"/>
        <v>0</v>
      </c>
    </row>
    <row r="240" spans="2:9" x14ac:dyDescent="0.25">
      <c r="B240" t="str">
        <f t="shared" si="82"/>
        <v/>
      </c>
      <c r="C240" s="79">
        <f t="shared" si="83"/>
        <v>0</v>
      </c>
      <c r="D240" s="79">
        <f t="shared" ref="D240:I240" si="103">+D166+D190-D215+C215</f>
        <v>0</v>
      </c>
      <c r="E240" s="79">
        <f t="shared" si="103"/>
        <v>0</v>
      </c>
      <c r="F240" s="79">
        <f t="shared" si="103"/>
        <v>0</v>
      </c>
      <c r="G240" s="79">
        <f t="shared" si="103"/>
        <v>0</v>
      </c>
      <c r="H240" s="79">
        <f t="shared" si="103"/>
        <v>0</v>
      </c>
      <c r="I240" s="79">
        <f t="shared" si="103"/>
        <v>0</v>
      </c>
    </row>
    <row r="241" spans="2:9" x14ac:dyDescent="0.25">
      <c r="B241" s="55" t="str">
        <f t="shared" si="82"/>
        <v xml:space="preserve">Totale </v>
      </c>
      <c r="C241" s="80">
        <f>SUM(C220:C240)</f>
        <v>72192.169916666666</v>
      </c>
      <c r="D241" s="80">
        <f t="shared" ref="D241:I241" si="104">SUM(D220:D240)</f>
        <v>79300.772666666671</v>
      </c>
      <c r="E241" s="80">
        <f t="shared" si="104"/>
        <v>79301.296249999999</v>
      </c>
      <c r="F241" s="80">
        <f t="shared" si="104"/>
        <v>79301.621583333326</v>
      </c>
      <c r="G241" s="80">
        <f t="shared" si="104"/>
        <v>79301.646999999997</v>
      </c>
      <c r="H241" s="80">
        <f t="shared" si="104"/>
        <v>79301.646999999997</v>
      </c>
      <c r="I241" s="80">
        <f t="shared" si="104"/>
        <v>79301.646999999997</v>
      </c>
    </row>
    <row r="244" spans="2:9" x14ac:dyDescent="0.25">
      <c r="B244" s="55" t="s">
        <v>36</v>
      </c>
      <c r="C244" s="78">
        <f>+Parametri!D5</f>
        <v>2020</v>
      </c>
      <c r="D244" s="78">
        <f>+C244+1</f>
        <v>2021</v>
      </c>
      <c r="E244" s="78">
        <f t="shared" ref="E244:I244" si="105">+D244+1</f>
        <v>2022</v>
      </c>
      <c r="F244" s="78">
        <f t="shared" si="105"/>
        <v>2023</v>
      </c>
      <c r="G244" s="78">
        <f t="shared" si="105"/>
        <v>2024</v>
      </c>
      <c r="H244" s="78">
        <f t="shared" si="105"/>
        <v>2025</v>
      </c>
      <c r="I244" s="78">
        <f t="shared" si="105"/>
        <v>2026</v>
      </c>
    </row>
    <row r="245" spans="2:9" x14ac:dyDescent="0.25">
      <c r="B245" t="s">
        <v>260</v>
      </c>
      <c r="C245" s="35">
        <f>+(Input!$D$62*Input!M62)+(Input!$D$63*Input!M63)+(Input!$D$64*Input!M64)+(Input!$D$65*Input!M65)+(Input!$D$66*Input!M66)</f>
        <v>245000</v>
      </c>
      <c r="D245" s="35">
        <f>+(Input!$D$62*Input!N62)+(Input!$D$63*Input!N63)+(Input!$D$64*Input!N64)+(Input!$D$65*Input!N65)+(Input!$D$66*Input!N66)</f>
        <v>305000</v>
      </c>
      <c r="E245" s="35">
        <f>+(Input!$D$62*Input!O62)+(Input!$D$63*Input!O63)+(Input!$D$64*Input!O64)+(Input!$D$65*Input!O65)+(Input!$D$66*Input!O66)</f>
        <v>305000</v>
      </c>
      <c r="F245" s="35">
        <f>+(Input!$D$62*Input!P62)+(Input!$D$63*Input!P63)+(Input!$D$64*Input!P64)+(Input!$D$65*Input!P65)+(Input!$D$66*Input!P66)</f>
        <v>305000</v>
      </c>
      <c r="G245" s="35">
        <f>+(Input!$D$62*Input!Q62)+(Input!$D$63*Input!Q63)+(Input!$D$64*Input!Q64)+(Input!$D$65*Input!Q65)+(Input!$D$66*Input!Q66)</f>
        <v>305000</v>
      </c>
      <c r="H245" s="35">
        <f>+(Input!$D$62*Input!R62)+(Input!$D$63*Input!R63)+(Input!$D$64*Input!R64)+(Input!$D$65*Input!R65)+(Input!$D$66*Input!R66)</f>
        <v>305000</v>
      </c>
      <c r="I245" s="35">
        <f>+(Input!$D$62*Input!S62)+(Input!$D$63*Input!S63)+(Input!$D$64*Input!S64)+(Input!$D$65*Input!S65)+(Input!$D$66*Input!S66)</f>
        <v>305000</v>
      </c>
    </row>
    <row r="246" spans="2:9" x14ac:dyDescent="0.25">
      <c r="B246" t="s">
        <v>38</v>
      </c>
      <c r="C246" s="35">
        <f>+(Input!$D$62*Input!$E$62)*Input!M62+(Input!$D$63*Input!$E$63)*Input!M63+(Input!$D$64*Input!$E$64)*Input!M64+(Input!$D$65*Input!$E$65)*Input!M65+(Input!$D$66*Input!$E$66)*Input!M66</f>
        <v>73500</v>
      </c>
      <c r="D246" s="35">
        <f>+(Input!$D$62*Input!$E$62)*Input!N62+(Input!$D$63*Input!$E$63)*Input!N63+(Input!$D$64*Input!$E$64)*Input!N64+(Input!$D$65*Input!$E$65)*Input!N65+(Input!$D$66*Input!$E$66)*Input!N66</f>
        <v>91500</v>
      </c>
      <c r="E246" s="35">
        <f>+(Input!$D$62*Input!$E$62)*Input!O62+(Input!$D$63*Input!$E$63)*Input!O63+(Input!$D$64*Input!$E$64)*Input!O64+(Input!$D$65*Input!$E$65)*Input!O65+(Input!$D$66*Input!$E$66)*Input!O66</f>
        <v>91500</v>
      </c>
      <c r="F246" s="35">
        <f>+(Input!$D$62*Input!$E$62)*Input!P62+(Input!$D$63*Input!$E$63)*Input!P63+(Input!$D$64*Input!$E$64)*Input!P64+(Input!$D$65*Input!$E$65)*Input!P65+(Input!$D$66*Input!$E$66)*Input!P66</f>
        <v>91500</v>
      </c>
      <c r="G246" s="35">
        <f>+(Input!$D$62*Input!$E$62)*Input!Q62+(Input!$D$63*Input!$E$63)*Input!Q63+(Input!$D$64*Input!$E$64)*Input!Q64+(Input!$D$65*Input!$E$65)*Input!Q65+(Input!$D$66*Input!$E$66)*Input!Q66</f>
        <v>91500</v>
      </c>
      <c r="H246" s="35">
        <f>+(Input!$D$62*Input!$E$62)*Input!R62+(Input!$D$63*Input!$E$63)*Input!R63+(Input!$D$64*Input!$E$64)*Input!R64+(Input!$D$65*Input!$E$65)*Input!R65+(Input!$D$66*Input!$E$66)*Input!R66</f>
        <v>91500</v>
      </c>
      <c r="I246" s="35">
        <f>+(Input!$D$62*Input!$E$62)*Input!S62+(Input!$D$63*Input!$E$63)*Input!S63+(Input!$D$64*Input!$E$64)*Input!S64+(Input!$D$65*Input!$E$65)*Input!S65+(Input!$D$66*Input!$E$66)*Input!S66</f>
        <v>91500</v>
      </c>
    </row>
    <row r="247" spans="2:9" x14ac:dyDescent="0.25">
      <c r="B247" t="s">
        <v>39</v>
      </c>
      <c r="C247" s="35">
        <f>+(Input!$D$62*Input!$F$62)*Input!M62+(Input!$D$63*Input!$F$63)*Input!M63+(Input!$D$64*Input!$F$64)*Input!M64+(Input!$D$65*Input!$F$65)*Input!M65+(Input!$D$66*Input!$F$66)*Input!M66</f>
        <v>2450</v>
      </c>
      <c r="D247" s="35">
        <f>+(Input!$D$62*Input!$F$62)*Input!N62+(Input!$D$63*Input!$F$63)*Input!N63+(Input!$D$64*Input!$F$64)*Input!N64+(Input!$D$65*Input!$F$65)*Input!N65+(Input!$D$66*Input!$F$66)*Input!N66</f>
        <v>3050</v>
      </c>
      <c r="E247" s="35">
        <f>+(Input!$D$62*Input!$F$62)*Input!O62+(Input!$D$63*Input!$F$63)*Input!O63+(Input!$D$64*Input!$F$64)*Input!O64+(Input!$D$65*Input!$F$65)*Input!O65+(Input!$D$66*Input!$F$66)*Input!O66</f>
        <v>3050</v>
      </c>
      <c r="F247" s="35">
        <f>+(Input!$D$62*Input!$F$62)*Input!P62+(Input!$D$63*Input!$F$63)*Input!P63+(Input!$D$64*Input!$F$64)*Input!P64+(Input!$D$65*Input!$F$65)*Input!P65+(Input!$D$66*Input!$F$66)*Input!P66</f>
        <v>3050</v>
      </c>
      <c r="G247" s="35">
        <f>+(Input!$D$62*Input!$F$62)*Input!Q62+(Input!$D$63*Input!$F$63)*Input!Q63+(Input!$D$64*Input!$F$64)*Input!Q64+(Input!$D$65*Input!$F$65)*Input!Q65+(Input!$D$66*Input!$F$66)*Input!Q66</f>
        <v>3050</v>
      </c>
      <c r="H247" s="35">
        <f>+(Input!$D$62*Input!$F$62)*Input!R62+(Input!$D$63*Input!$F$63)*Input!R63+(Input!$D$64*Input!$F$64)*Input!R64+(Input!$D$65*Input!$F$65)*Input!R65+(Input!$D$66*Input!$F$66)*Input!R66</f>
        <v>3050</v>
      </c>
      <c r="I247" s="35">
        <f>+(Input!$D$62*Input!$F$62)*Input!S62+(Input!$D$63*Input!$F$63)*Input!S63+(Input!$D$64*Input!$F$64)*Input!S64+(Input!$D$65*Input!$F$65)*Input!S65+(Input!$D$66*Input!$F$66)*Input!S66</f>
        <v>3050</v>
      </c>
    </row>
    <row r="248" spans="2:9" x14ac:dyDescent="0.25">
      <c r="B248" t="s">
        <v>40</v>
      </c>
      <c r="C248" s="35">
        <f>+(Input!$D$62*Input!$G$62)*Input!M62+(Input!$D$63*Input!$G$63)*Input!M63+(Input!$D$64*Input!$G$64)*Input!M64+(Input!$D$65*Input!$G$65)*Input!M65+(Input!$D$66*Input!$G$66)*Input!M66</f>
        <v>18375</v>
      </c>
      <c r="D248" s="35">
        <f>+(Input!$D$62*Input!$G$62)*Input!N62+(Input!$D$63*Input!$G$63)*Input!N63+(Input!$D$64*Input!$G$64)*Input!N64+(Input!$D$65*Input!$G$65)*Input!N65+(Input!$D$66*Input!$G$66)*Input!N66</f>
        <v>22875</v>
      </c>
      <c r="E248" s="35">
        <f>+(Input!$D$62*Input!$G$62)*Input!O62+(Input!$D$63*Input!$G$63)*Input!O63+(Input!$D$64*Input!$G$64)*Input!O64+(Input!$D$65*Input!$G$65)*Input!O65+(Input!$D$66*Input!$G$66)*Input!O66</f>
        <v>22875</v>
      </c>
      <c r="F248" s="35">
        <f>+(Input!$D$62*Input!$G$62)*Input!P62+(Input!$D$63*Input!$G$63)*Input!P63+(Input!$D$64*Input!$G$64)*Input!P64+(Input!$D$65*Input!$G$65)*Input!P65+(Input!$D$66*Input!$G$66)*Input!P66</f>
        <v>22875</v>
      </c>
      <c r="G248" s="35">
        <f>+(Input!$D$62*Input!$G$62)*Input!Q62+(Input!$D$63*Input!$G$63)*Input!Q63+(Input!$D$64*Input!$G$64)*Input!Q64+(Input!$D$65*Input!$G$65)*Input!Q65+(Input!$D$66*Input!$G$66)*Input!Q66</f>
        <v>22875</v>
      </c>
      <c r="H248" s="35">
        <f>+(Input!$D$62*Input!$G$62)*Input!R62+(Input!$D$63*Input!$G$63)*Input!R63+(Input!$D$64*Input!$G$64)*Input!R64+(Input!$D$65*Input!$G$65)*Input!R65+(Input!$D$66*Input!$G$66)*Input!R66</f>
        <v>22875</v>
      </c>
      <c r="I248" s="35">
        <f>+(Input!$D$62*Input!$G$62)*Input!S62+(Input!$D$63*Input!$G$63)*Input!S63+(Input!$D$64*Input!$G$64)*Input!S64+(Input!$D$65*Input!$G$65)*Input!S65+(Input!$D$66*Input!$G$66)*Input!S66</f>
        <v>22875</v>
      </c>
    </row>
    <row r="249" spans="2:9" x14ac:dyDescent="0.25">
      <c r="B249" s="55" t="s">
        <v>236</v>
      </c>
      <c r="C249" s="99">
        <f>SUM(C245:C248)</f>
        <v>339325</v>
      </c>
      <c r="D249" s="99">
        <f t="shared" ref="D249:I249" si="106">SUM(D245:D248)</f>
        <v>422425</v>
      </c>
      <c r="E249" s="99">
        <f t="shared" si="106"/>
        <v>422425</v>
      </c>
      <c r="F249" s="99">
        <f t="shared" si="106"/>
        <v>422425</v>
      </c>
      <c r="G249" s="99">
        <f t="shared" si="106"/>
        <v>422425</v>
      </c>
      <c r="H249" s="99">
        <f t="shared" si="106"/>
        <v>422425</v>
      </c>
      <c r="I249" s="99">
        <f t="shared" si="106"/>
        <v>422425</v>
      </c>
    </row>
    <row r="251" spans="2:9" x14ac:dyDescent="0.25">
      <c r="B251" s="55" t="s">
        <v>21</v>
      </c>
      <c r="C251" s="78">
        <f>+Parametri!D5</f>
        <v>2020</v>
      </c>
      <c r="D251" s="78">
        <f>+C251+1</f>
        <v>2021</v>
      </c>
      <c r="E251" s="78">
        <f t="shared" ref="E251:I251" si="107">+D251+1</f>
        <v>2022</v>
      </c>
      <c r="F251" s="78">
        <f t="shared" si="107"/>
        <v>2023</v>
      </c>
      <c r="G251" s="78">
        <f t="shared" si="107"/>
        <v>2024</v>
      </c>
      <c r="H251" s="78">
        <f t="shared" si="107"/>
        <v>2025</v>
      </c>
      <c r="I251" s="78">
        <f t="shared" si="107"/>
        <v>2026</v>
      </c>
    </row>
    <row r="252" spans="2:9" x14ac:dyDescent="0.25">
      <c r="B252" t="str">
        <f>+B245</f>
        <v>RAL</v>
      </c>
      <c r="C252" s="35">
        <f>+C245</f>
        <v>245000</v>
      </c>
      <c r="D252" s="35">
        <f t="shared" ref="D252:I252" si="108">+D245</f>
        <v>305000</v>
      </c>
      <c r="E252" s="35">
        <f t="shared" si="108"/>
        <v>305000</v>
      </c>
      <c r="F252" s="35">
        <f t="shared" si="108"/>
        <v>305000</v>
      </c>
      <c r="G252" s="35">
        <f t="shared" si="108"/>
        <v>305000</v>
      </c>
      <c r="H252" s="35">
        <f t="shared" si="108"/>
        <v>305000</v>
      </c>
      <c r="I252" s="35">
        <f t="shared" si="108"/>
        <v>305000</v>
      </c>
    </row>
    <row r="253" spans="2:9" x14ac:dyDescent="0.25">
      <c r="B253" t="str">
        <f t="shared" ref="B253:B255" si="109">+B246</f>
        <v>INPS</v>
      </c>
      <c r="C253" s="35">
        <f>+C246</f>
        <v>73500</v>
      </c>
      <c r="D253" s="35">
        <f t="shared" ref="D253:I253" si="110">+D246</f>
        <v>91500</v>
      </c>
      <c r="E253" s="35">
        <f t="shared" si="110"/>
        <v>91500</v>
      </c>
      <c r="F253" s="35">
        <f t="shared" si="110"/>
        <v>91500</v>
      </c>
      <c r="G253" s="35">
        <f t="shared" si="110"/>
        <v>91500</v>
      </c>
      <c r="H253" s="35">
        <f t="shared" si="110"/>
        <v>91500</v>
      </c>
      <c r="I253" s="35">
        <f t="shared" si="110"/>
        <v>91500</v>
      </c>
    </row>
    <row r="254" spans="2:9" x14ac:dyDescent="0.25">
      <c r="B254" t="str">
        <f t="shared" si="109"/>
        <v>INAIL</v>
      </c>
      <c r="C254" s="35">
        <f>+C247</f>
        <v>2450</v>
      </c>
      <c r="D254" s="35">
        <f t="shared" ref="D254:I254" si="111">+D247</f>
        <v>3050</v>
      </c>
      <c r="E254" s="35">
        <f t="shared" si="111"/>
        <v>3050</v>
      </c>
      <c r="F254" s="35">
        <f t="shared" si="111"/>
        <v>3050</v>
      </c>
      <c r="G254" s="35">
        <f t="shared" si="111"/>
        <v>3050</v>
      </c>
      <c r="H254" s="35">
        <f t="shared" si="111"/>
        <v>3050</v>
      </c>
      <c r="I254" s="35">
        <f t="shared" si="111"/>
        <v>3050</v>
      </c>
    </row>
    <row r="255" spans="2:9" x14ac:dyDescent="0.25">
      <c r="B255" t="str">
        <f t="shared" si="109"/>
        <v>TFR</v>
      </c>
      <c r="C255" s="35">
        <f>+Input!M69</f>
        <v>0</v>
      </c>
      <c r="D255" s="35">
        <f>+Input!N69</f>
        <v>0</v>
      </c>
      <c r="E255" s="35">
        <f>+Input!O69</f>
        <v>0</v>
      </c>
      <c r="F255" s="35">
        <f>+Input!P69</f>
        <v>0</v>
      </c>
      <c r="G255" s="35">
        <f>+Input!Q69</f>
        <v>0</v>
      </c>
      <c r="H255" s="35">
        <f>+Input!R69</f>
        <v>0</v>
      </c>
      <c r="I255" s="35">
        <f>+Input!S69</f>
        <v>0</v>
      </c>
    </row>
    <row r="256" spans="2:9" x14ac:dyDescent="0.25">
      <c r="B256" s="55" t="s">
        <v>236</v>
      </c>
      <c r="C256" s="99">
        <f>SUM(C252:C255)</f>
        <v>320950</v>
      </c>
      <c r="D256" s="99">
        <f t="shared" ref="D256:I256" si="112">SUM(D252:D255)</f>
        <v>399550</v>
      </c>
      <c r="E256" s="99">
        <f t="shared" si="112"/>
        <v>399550</v>
      </c>
      <c r="F256" s="99">
        <f t="shared" si="112"/>
        <v>399550</v>
      </c>
      <c r="G256" s="99">
        <f t="shared" si="112"/>
        <v>399550</v>
      </c>
      <c r="H256" s="99">
        <f t="shared" si="112"/>
        <v>399550</v>
      </c>
      <c r="I256" s="99">
        <f t="shared" si="112"/>
        <v>399550</v>
      </c>
    </row>
    <row r="258" spans="2:9" x14ac:dyDescent="0.25">
      <c r="C258" s="78">
        <f>+Parametri!D5</f>
        <v>2020</v>
      </c>
      <c r="D258" s="78">
        <f>+C258+1</f>
        <v>2021</v>
      </c>
      <c r="E258" s="78">
        <f t="shared" ref="E258:I258" si="113">+D258+1</f>
        <v>2022</v>
      </c>
      <c r="F258" s="78">
        <f t="shared" si="113"/>
        <v>2023</v>
      </c>
      <c r="G258" s="78">
        <f t="shared" si="113"/>
        <v>2024</v>
      </c>
      <c r="H258" s="78">
        <f t="shared" si="113"/>
        <v>2025</v>
      </c>
      <c r="I258" s="78">
        <f t="shared" si="113"/>
        <v>2026</v>
      </c>
    </row>
    <row r="259" spans="2:9" x14ac:dyDescent="0.25">
      <c r="B259" s="55" t="s">
        <v>266</v>
      </c>
      <c r="C259" s="35">
        <f>+C248-C255</f>
        <v>18375</v>
      </c>
      <c r="D259" s="35">
        <f t="shared" ref="D259:I259" si="114">+D248-D255</f>
        <v>22875</v>
      </c>
      <c r="E259" s="35">
        <f t="shared" si="114"/>
        <v>22875</v>
      </c>
      <c r="F259" s="35">
        <f t="shared" si="114"/>
        <v>22875</v>
      </c>
      <c r="G259" s="35">
        <f t="shared" si="114"/>
        <v>22875</v>
      </c>
      <c r="H259" s="35">
        <f t="shared" si="114"/>
        <v>22875</v>
      </c>
      <c r="I259" s="35">
        <f t="shared" si="114"/>
        <v>22875</v>
      </c>
    </row>
    <row r="262" spans="2:9" x14ac:dyDescent="0.25">
      <c r="B262" s="55" t="s">
        <v>45</v>
      </c>
      <c r="C262" s="78">
        <f>+Parametri!D5</f>
        <v>2020</v>
      </c>
      <c r="D262" s="78">
        <f>+C262+1</f>
        <v>2021</v>
      </c>
      <c r="E262" s="78">
        <f t="shared" ref="E262:I262" si="115">+D262+1</f>
        <v>2022</v>
      </c>
      <c r="F262" s="78">
        <f t="shared" si="115"/>
        <v>2023</v>
      </c>
      <c r="G262" s="78">
        <f t="shared" si="115"/>
        <v>2024</v>
      </c>
      <c r="H262" s="78">
        <f t="shared" si="115"/>
        <v>2025</v>
      </c>
      <c r="I262" s="78">
        <f t="shared" si="115"/>
        <v>2026</v>
      </c>
    </row>
    <row r="263" spans="2:9" x14ac:dyDescent="0.25">
      <c r="B263" t="s">
        <v>270</v>
      </c>
      <c r="C263" s="35">
        <f>+Input!D74</f>
        <v>45000</v>
      </c>
      <c r="D263" s="35">
        <f>+Input!E74</f>
        <v>0</v>
      </c>
      <c r="E263" s="35">
        <f>+Input!F74</f>
        <v>0</v>
      </c>
      <c r="F263" s="35">
        <f>+Input!G74</f>
        <v>0</v>
      </c>
      <c r="G263" s="35">
        <f>+Input!H74</f>
        <v>0</v>
      </c>
      <c r="H263" s="35">
        <f>+Input!I74</f>
        <v>0</v>
      </c>
      <c r="I263" s="35">
        <f>+Input!J74</f>
        <v>0</v>
      </c>
    </row>
    <row r="264" spans="2:9" x14ac:dyDescent="0.25">
      <c r="B264" t="s">
        <v>271</v>
      </c>
      <c r="C264" s="35">
        <f>+Input!D75</f>
        <v>250000</v>
      </c>
      <c r="D264" s="35">
        <f>+Input!E75</f>
        <v>150000</v>
      </c>
      <c r="E264" s="35">
        <f>+Input!F75</f>
        <v>150000</v>
      </c>
      <c r="F264" s="35">
        <f>+Input!G75</f>
        <v>0</v>
      </c>
      <c r="G264" s="35">
        <f>+Input!H75</f>
        <v>0</v>
      </c>
      <c r="H264" s="35">
        <f>+Input!I75</f>
        <v>0</v>
      </c>
      <c r="I264" s="35">
        <f>+Input!J75</f>
        <v>0</v>
      </c>
    </row>
    <row r="265" spans="2:9" x14ac:dyDescent="0.25">
      <c r="C265" s="35"/>
      <c r="D265" s="35"/>
      <c r="E265" s="35"/>
      <c r="F265" s="35"/>
      <c r="G265" s="35"/>
      <c r="H265" s="35"/>
      <c r="I265" s="35"/>
    </row>
    <row r="266" spans="2:9" x14ac:dyDescent="0.25">
      <c r="B266" s="55" t="s">
        <v>16</v>
      </c>
      <c r="C266" s="78">
        <f>+Parametri!D5</f>
        <v>2020</v>
      </c>
      <c r="D266" s="78">
        <f>+C266+1</f>
        <v>2021</v>
      </c>
      <c r="E266" s="78">
        <f t="shared" ref="E266:I266" si="116">+D266+1</f>
        <v>2022</v>
      </c>
      <c r="F266" s="78">
        <f t="shared" si="116"/>
        <v>2023</v>
      </c>
      <c r="G266" s="78">
        <f t="shared" si="116"/>
        <v>2024</v>
      </c>
      <c r="H266" s="78">
        <f t="shared" si="116"/>
        <v>2025</v>
      </c>
      <c r="I266" s="78">
        <f t="shared" si="116"/>
        <v>2026</v>
      </c>
    </row>
    <row r="267" spans="2:9" x14ac:dyDescent="0.25">
      <c r="B267" t="str">
        <f>+B263</f>
        <v>Materiali</v>
      </c>
      <c r="C267" s="35">
        <f>+C263*Input!$M74</f>
        <v>8427.2727272727279</v>
      </c>
      <c r="D267" s="35">
        <f>+D263*Input!$M74</f>
        <v>0</v>
      </c>
      <c r="E267" s="35">
        <f>+E263*Input!$M74</f>
        <v>0</v>
      </c>
      <c r="F267" s="35">
        <f>+F263*Input!$M74</f>
        <v>0</v>
      </c>
      <c r="G267" s="35">
        <f>+G263*Input!$M74</f>
        <v>0</v>
      </c>
      <c r="H267" s="35">
        <f>+H263*Input!$M74</f>
        <v>0</v>
      </c>
      <c r="I267" s="35">
        <f>+I263*Input!$M74</f>
        <v>0</v>
      </c>
    </row>
    <row r="268" spans="2:9" x14ac:dyDescent="0.25">
      <c r="B268" t="str">
        <f>+B264</f>
        <v>Immateriali</v>
      </c>
      <c r="C268" s="35">
        <f>+C264*Input!$M75</f>
        <v>55000</v>
      </c>
      <c r="D268" s="35">
        <f>+D264*Input!$M75</f>
        <v>33000</v>
      </c>
      <c r="E268" s="35">
        <f>+E264*Input!$M75</f>
        <v>33000</v>
      </c>
      <c r="F268" s="35">
        <f>+F264*Input!$M75</f>
        <v>0</v>
      </c>
      <c r="G268" s="35">
        <f>+G264*Input!$M75</f>
        <v>0</v>
      </c>
      <c r="H268" s="35">
        <f>+H264*Input!$M75</f>
        <v>0</v>
      </c>
      <c r="I268" s="35">
        <f>+I264*Input!$M75</f>
        <v>0</v>
      </c>
    </row>
    <row r="270" spans="2:9" x14ac:dyDescent="0.25">
      <c r="B270" s="55" t="s">
        <v>21</v>
      </c>
      <c r="C270" s="78">
        <f>+C262</f>
        <v>2020</v>
      </c>
      <c r="D270" s="78">
        <f t="shared" ref="D270:I270" si="117">+D262</f>
        <v>2021</v>
      </c>
      <c r="E270" s="78">
        <f t="shared" si="117"/>
        <v>2022</v>
      </c>
      <c r="F270" s="78">
        <f t="shared" si="117"/>
        <v>2023</v>
      </c>
      <c r="G270" s="78">
        <f t="shared" si="117"/>
        <v>2024</v>
      </c>
      <c r="H270" s="78">
        <f t="shared" si="117"/>
        <v>2025</v>
      </c>
      <c r="I270" s="78">
        <f t="shared" si="117"/>
        <v>2026</v>
      </c>
    </row>
    <row r="271" spans="2:9" x14ac:dyDescent="0.25">
      <c r="B271" t="str">
        <f>+B267</f>
        <v>Materiali</v>
      </c>
      <c r="C271" s="35">
        <f>+C263+C267</f>
        <v>53427.272727272728</v>
      </c>
      <c r="D271" s="35">
        <f t="shared" ref="D271:I271" si="118">+D263+D267</f>
        <v>0</v>
      </c>
      <c r="E271" s="35">
        <f t="shared" si="118"/>
        <v>0</v>
      </c>
      <c r="F271" s="35">
        <f t="shared" si="118"/>
        <v>0</v>
      </c>
      <c r="G271" s="35">
        <f t="shared" si="118"/>
        <v>0</v>
      </c>
      <c r="H271" s="35">
        <f t="shared" si="118"/>
        <v>0</v>
      </c>
      <c r="I271" s="35">
        <f t="shared" si="118"/>
        <v>0</v>
      </c>
    </row>
    <row r="272" spans="2:9" x14ac:dyDescent="0.25">
      <c r="B272" t="str">
        <f>+B268</f>
        <v>Immateriali</v>
      </c>
      <c r="C272" s="35">
        <f>+C264+C268</f>
        <v>305000</v>
      </c>
      <c r="D272" s="35">
        <f t="shared" ref="D272:I272" si="119">+D264+D268</f>
        <v>183000</v>
      </c>
      <c r="E272" s="35">
        <f t="shared" si="119"/>
        <v>183000</v>
      </c>
      <c r="F272" s="35">
        <f t="shared" si="119"/>
        <v>0</v>
      </c>
      <c r="G272" s="35">
        <f t="shared" si="119"/>
        <v>0</v>
      </c>
      <c r="H272" s="35">
        <f t="shared" si="119"/>
        <v>0</v>
      </c>
      <c r="I272" s="35">
        <f t="shared" si="119"/>
        <v>0</v>
      </c>
    </row>
    <row r="274" spans="1:9" x14ac:dyDescent="0.25">
      <c r="A274">
        <f>+C262</f>
        <v>2020</v>
      </c>
      <c r="B274" s="55" t="s">
        <v>272</v>
      </c>
      <c r="C274" s="78">
        <f>+Parametri!D5</f>
        <v>2020</v>
      </c>
      <c r="D274" s="78">
        <f>+C274+1</f>
        <v>2021</v>
      </c>
      <c r="E274" s="78">
        <f t="shared" ref="E274:I274" si="120">+D274+1</f>
        <v>2022</v>
      </c>
      <c r="F274" s="78">
        <f t="shared" si="120"/>
        <v>2023</v>
      </c>
      <c r="G274" s="78">
        <f t="shared" si="120"/>
        <v>2024</v>
      </c>
      <c r="H274" s="78">
        <f t="shared" si="120"/>
        <v>2025</v>
      </c>
      <c r="I274" s="78">
        <f t="shared" si="120"/>
        <v>2026</v>
      </c>
    </row>
    <row r="275" spans="1:9" x14ac:dyDescent="0.25">
      <c r="B275" t="str">
        <f>+B263</f>
        <v>Materiali</v>
      </c>
      <c r="C275" s="35">
        <f>+$C263*Input!$N74</f>
        <v>4500</v>
      </c>
      <c r="D275" s="35">
        <f>+$C263*Input!$N74*IF(C279=Calcoli!$C263,0,1)</f>
        <v>4500</v>
      </c>
      <c r="E275" s="35">
        <f>+$C263*Input!$N74*IF(D279=Calcoli!$C263,0,1)</f>
        <v>4500</v>
      </c>
      <c r="F275" s="35">
        <f>+$C263*Input!$N74*IF(E279=Calcoli!$C263,0,1)</f>
        <v>4500</v>
      </c>
      <c r="G275" s="35">
        <f>+$C263*Input!$N74*IF(F279=Calcoli!$C263,0,1)</f>
        <v>4500</v>
      </c>
      <c r="H275" s="35">
        <f>+$C263*Input!$N74*IF(G279=Calcoli!$C263,0,1)</f>
        <v>4500</v>
      </c>
      <c r="I275" s="35">
        <f>+$C263*Input!$N74*IF(H279=Calcoli!$C263,0,1)</f>
        <v>4500</v>
      </c>
    </row>
    <row r="276" spans="1:9" x14ac:dyDescent="0.25">
      <c r="B276" t="str">
        <f>+B264</f>
        <v>Immateriali</v>
      </c>
      <c r="C276" s="35">
        <f>+$C264*Input!$N75</f>
        <v>55000</v>
      </c>
      <c r="D276" s="35">
        <f>+$C264*Input!$N75*IF(C280=Calcoli!$C264,0,1)</f>
        <v>55000</v>
      </c>
      <c r="E276" s="35">
        <f>+$C264*Input!$N75*IF(D280=Calcoli!$C264,0,1)</f>
        <v>55000</v>
      </c>
      <c r="F276" s="35">
        <f>+$C264*Input!$N75*IF(E280=Calcoli!$C264,0,1)</f>
        <v>55000</v>
      </c>
      <c r="G276" s="35">
        <f>+$C264*Input!$N75*IF(F280=Calcoli!$C264,0,1)</f>
        <v>55000</v>
      </c>
      <c r="H276" s="35">
        <f>+$C264*Input!$N75*IF(G280=Calcoli!$C264,0,1)</f>
        <v>55000</v>
      </c>
      <c r="I276" s="35">
        <f>+$C264*Input!$N75*IF(H280=Calcoli!$C264,0,1)</f>
        <v>55000</v>
      </c>
    </row>
    <row r="278" spans="1:9" x14ac:dyDescent="0.25">
      <c r="A278">
        <v>2018</v>
      </c>
      <c r="B278" s="55" t="s">
        <v>273</v>
      </c>
      <c r="C278" s="78">
        <f>+Parametri!D5</f>
        <v>2020</v>
      </c>
      <c r="D278" s="78">
        <f>+C278+1</f>
        <v>2021</v>
      </c>
      <c r="E278" s="78">
        <f t="shared" ref="E278:I278" si="121">+D278+1</f>
        <v>2022</v>
      </c>
      <c r="F278" s="78">
        <f t="shared" si="121"/>
        <v>2023</v>
      </c>
      <c r="G278" s="78">
        <f t="shared" si="121"/>
        <v>2024</v>
      </c>
      <c r="H278" s="78">
        <f t="shared" si="121"/>
        <v>2025</v>
      </c>
      <c r="I278" s="78">
        <f t="shared" si="121"/>
        <v>2026</v>
      </c>
    </row>
    <row r="279" spans="1:9" x14ac:dyDescent="0.25">
      <c r="B279" t="str">
        <f>+B267</f>
        <v>Materiali</v>
      </c>
      <c r="C279" s="35">
        <f>+C275</f>
        <v>4500</v>
      </c>
      <c r="D279" s="35">
        <f>+C279+D275</f>
        <v>9000</v>
      </c>
      <c r="E279" s="35">
        <f t="shared" ref="E279:I279" si="122">+D279+E275</f>
        <v>13500</v>
      </c>
      <c r="F279" s="35">
        <f t="shared" si="122"/>
        <v>18000</v>
      </c>
      <c r="G279" s="35">
        <f t="shared" si="122"/>
        <v>22500</v>
      </c>
      <c r="H279" s="35">
        <f t="shared" si="122"/>
        <v>27000</v>
      </c>
      <c r="I279" s="35">
        <f t="shared" si="122"/>
        <v>31500</v>
      </c>
    </row>
    <row r="280" spans="1:9" x14ac:dyDescent="0.25">
      <c r="B280" t="str">
        <f>+B268</f>
        <v>Immateriali</v>
      </c>
      <c r="C280" s="35">
        <f>+C276</f>
        <v>55000</v>
      </c>
      <c r="D280" s="35">
        <f>+C280+D276</f>
        <v>110000</v>
      </c>
      <c r="E280" s="35">
        <f t="shared" ref="E280:I280" si="123">+D280+E276</f>
        <v>165000</v>
      </c>
      <c r="F280" s="35">
        <f t="shared" si="123"/>
        <v>220000</v>
      </c>
      <c r="G280" s="35">
        <f t="shared" si="123"/>
        <v>275000</v>
      </c>
      <c r="H280" s="35">
        <f t="shared" si="123"/>
        <v>330000</v>
      </c>
      <c r="I280" s="35">
        <f t="shared" si="123"/>
        <v>385000</v>
      </c>
    </row>
    <row r="282" spans="1:9" x14ac:dyDescent="0.25">
      <c r="A282">
        <f>+D266</f>
        <v>2021</v>
      </c>
      <c r="B282" s="55" t="s">
        <v>272</v>
      </c>
      <c r="C282" s="78">
        <f>+Parametri!D5</f>
        <v>2020</v>
      </c>
      <c r="D282" s="78">
        <f>+C282+1</f>
        <v>2021</v>
      </c>
      <c r="E282" s="78">
        <f t="shared" ref="E282:I282" si="124">+D282+1</f>
        <v>2022</v>
      </c>
      <c r="F282" s="78">
        <f t="shared" si="124"/>
        <v>2023</v>
      </c>
      <c r="G282" s="78">
        <f t="shared" si="124"/>
        <v>2024</v>
      </c>
      <c r="H282" s="78">
        <f t="shared" si="124"/>
        <v>2025</v>
      </c>
      <c r="I282" s="78">
        <f t="shared" si="124"/>
        <v>2026</v>
      </c>
    </row>
    <row r="283" spans="1:9" x14ac:dyDescent="0.25">
      <c r="B283" t="str">
        <f>+B271</f>
        <v>Materiali</v>
      </c>
      <c r="C283" s="35"/>
      <c r="D283" s="35">
        <f>+$D263*Input!$N74</f>
        <v>0</v>
      </c>
      <c r="E283" s="35">
        <f>+$D263*Input!$N74*IF(D287=Calcoli!$D263,0,1)</f>
        <v>0</v>
      </c>
      <c r="F283" s="35">
        <f>+$D263*Input!$N74*IF(E287=Calcoli!$D263,0,1)</f>
        <v>0</v>
      </c>
      <c r="G283" s="35">
        <f>+$D263*Input!$N74*IF(F287=Calcoli!$D263,0,1)</f>
        <v>0</v>
      </c>
      <c r="H283" s="35">
        <f>+$D263*Input!$N74*IF(G287=Calcoli!$D263,0,1)</f>
        <v>0</v>
      </c>
      <c r="I283" s="35">
        <f>+$D263*Input!$N74*IF(H287=Calcoli!$D263,0,1)</f>
        <v>0</v>
      </c>
    </row>
    <row r="284" spans="1:9" x14ac:dyDescent="0.25">
      <c r="B284" t="str">
        <f>+B272</f>
        <v>Immateriali</v>
      </c>
      <c r="C284" s="35"/>
      <c r="D284" s="35">
        <f>+$D264*Input!$N75</f>
        <v>33000</v>
      </c>
      <c r="E284" s="35">
        <f>+$D264*Input!$N75*IF(D288=Calcoli!$D264,0,1)</f>
        <v>33000</v>
      </c>
      <c r="F284" s="35">
        <f>+$D264*Input!$N75*IF(E288=Calcoli!$D264,0,1)</f>
        <v>33000</v>
      </c>
      <c r="G284" s="35">
        <f>+$D264*Input!$N75*IF(F288=Calcoli!$D264,0,1)</f>
        <v>33000</v>
      </c>
      <c r="H284" s="35">
        <f>+$D264*Input!$N75*IF(G288=Calcoli!$D264,0,1)</f>
        <v>33000</v>
      </c>
      <c r="I284" s="35">
        <f>+$D264*Input!$N75*IF(H288=Calcoli!$D264,0,1)</f>
        <v>33000</v>
      </c>
    </row>
    <row r="286" spans="1:9" x14ac:dyDescent="0.25">
      <c r="A286">
        <f>+D274</f>
        <v>2021</v>
      </c>
      <c r="B286" s="55" t="s">
        <v>273</v>
      </c>
      <c r="C286" s="78">
        <f>+Parametri!D5</f>
        <v>2020</v>
      </c>
      <c r="D286" s="78">
        <f>+C286+1</f>
        <v>2021</v>
      </c>
      <c r="E286" s="78">
        <f t="shared" ref="E286:I286" si="125">+D286+1</f>
        <v>2022</v>
      </c>
      <c r="F286" s="78">
        <f t="shared" si="125"/>
        <v>2023</v>
      </c>
      <c r="G286" s="78">
        <f t="shared" si="125"/>
        <v>2024</v>
      </c>
      <c r="H286" s="78">
        <f t="shared" si="125"/>
        <v>2025</v>
      </c>
      <c r="I286" s="78">
        <f t="shared" si="125"/>
        <v>2026</v>
      </c>
    </row>
    <row r="287" spans="1:9" x14ac:dyDescent="0.25">
      <c r="B287" t="str">
        <f>+B275</f>
        <v>Materiali</v>
      </c>
      <c r="C287" s="35"/>
      <c r="D287" s="35">
        <f>+D283</f>
        <v>0</v>
      </c>
      <c r="E287" s="35">
        <f t="shared" ref="E287:I287" si="126">+D287+E283</f>
        <v>0</v>
      </c>
      <c r="F287" s="35">
        <f t="shared" si="126"/>
        <v>0</v>
      </c>
      <c r="G287" s="35">
        <f t="shared" si="126"/>
        <v>0</v>
      </c>
      <c r="H287" s="35">
        <f t="shared" si="126"/>
        <v>0</v>
      </c>
      <c r="I287" s="35">
        <f t="shared" si="126"/>
        <v>0</v>
      </c>
    </row>
    <row r="288" spans="1:9" x14ac:dyDescent="0.25">
      <c r="B288" t="str">
        <f>+B276</f>
        <v>Immateriali</v>
      </c>
      <c r="C288" s="35"/>
      <c r="D288" s="35">
        <f>+D284</f>
        <v>33000</v>
      </c>
      <c r="E288" s="35">
        <f t="shared" ref="E288:I288" si="127">+D288+E284</f>
        <v>66000</v>
      </c>
      <c r="F288" s="35">
        <f t="shared" si="127"/>
        <v>99000</v>
      </c>
      <c r="G288" s="35">
        <f t="shared" si="127"/>
        <v>132000</v>
      </c>
      <c r="H288" s="35">
        <f t="shared" si="127"/>
        <v>165000</v>
      </c>
      <c r="I288" s="35">
        <f t="shared" si="127"/>
        <v>198000</v>
      </c>
    </row>
    <row r="290" spans="1:9" x14ac:dyDescent="0.25">
      <c r="A290">
        <f>+E262</f>
        <v>2022</v>
      </c>
      <c r="B290" s="55" t="s">
        <v>272</v>
      </c>
      <c r="C290" s="78">
        <f>+Parametri!D5</f>
        <v>2020</v>
      </c>
      <c r="D290" s="78">
        <f>+C290+1</f>
        <v>2021</v>
      </c>
      <c r="E290" s="78">
        <f t="shared" ref="E290:I290" si="128">+D290+1</f>
        <v>2022</v>
      </c>
      <c r="F290" s="78">
        <f t="shared" si="128"/>
        <v>2023</v>
      </c>
      <c r="G290" s="78">
        <f t="shared" si="128"/>
        <v>2024</v>
      </c>
      <c r="H290" s="78">
        <f t="shared" si="128"/>
        <v>2025</v>
      </c>
      <c r="I290" s="78">
        <f t="shared" si="128"/>
        <v>2026</v>
      </c>
    </row>
    <row r="291" spans="1:9" x14ac:dyDescent="0.25">
      <c r="B291" t="str">
        <f>+B279</f>
        <v>Materiali</v>
      </c>
      <c r="C291" s="35"/>
      <c r="D291" s="35"/>
      <c r="E291" s="35">
        <f>+$E263*Input!$N74</f>
        <v>0</v>
      </c>
      <c r="F291" s="35">
        <f>+$E263*Input!$N74*IF(E295=Calcoli!$E263,0,1)</f>
        <v>0</v>
      </c>
      <c r="G291" s="35">
        <f>+$E263*Input!$N74*IF(F295=Calcoli!$E263,0,1)</f>
        <v>0</v>
      </c>
      <c r="H291" s="35">
        <f>+$E263*Input!$N74*IF(G295=Calcoli!$E263,0,1)</f>
        <v>0</v>
      </c>
      <c r="I291" s="35">
        <f>+$E263*Input!$N74*IF(H295=Calcoli!$E263,0,1)</f>
        <v>0</v>
      </c>
    </row>
    <row r="292" spans="1:9" x14ac:dyDescent="0.25">
      <c r="B292" t="str">
        <f>+B280</f>
        <v>Immateriali</v>
      </c>
      <c r="C292" s="35"/>
      <c r="D292" s="35"/>
      <c r="E292" s="35">
        <f>+$E264*Input!$N75</f>
        <v>33000</v>
      </c>
      <c r="F292" s="35">
        <f>+$E264*Input!$N75*IF(E296=Calcoli!$E264,0,1)</f>
        <v>33000</v>
      </c>
      <c r="G292" s="35">
        <f>+$E264*Input!$N75*IF(F296=Calcoli!$E264,0,1)</f>
        <v>33000</v>
      </c>
      <c r="H292" s="35">
        <f>+$E264*Input!$N75*IF(G296=Calcoli!$E264,0,1)</f>
        <v>33000</v>
      </c>
      <c r="I292" s="35">
        <f>+$E264*Input!$N75*IF(H296=Calcoli!$E264,0,1)</f>
        <v>33000</v>
      </c>
    </row>
    <row r="294" spans="1:9" x14ac:dyDescent="0.25">
      <c r="A294">
        <f>+E262</f>
        <v>2022</v>
      </c>
      <c r="B294" s="55" t="s">
        <v>273</v>
      </c>
      <c r="C294" s="78">
        <f>+Parametri!D5</f>
        <v>2020</v>
      </c>
      <c r="D294" s="78">
        <f>+C294+1</f>
        <v>2021</v>
      </c>
      <c r="E294" s="78">
        <f t="shared" ref="E294:I294" si="129">+D294+1</f>
        <v>2022</v>
      </c>
      <c r="F294" s="78">
        <f t="shared" si="129"/>
        <v>2023</v>
      </c>
      <c r="G294" s="78">
        <f t="shared" si="129"/>
        <v>2024</v>
      </c>
      <c r="H294" s="78">
        <f t="shared" si="129"/>
        <v>2025</v>
      </c>
      <c r="I294" s="78">
        <f t="shared" si="129"/>
        <v>2026</v>
      </c>
    </row>
    <row r="295" spans="1:9" x14ac:dyDescent="0.25">
      <c r="B295" t="str">
        <f>+B283</f>
        <v>Materiali</v>
      </c>
      <c r="C295" s="35"/>
      <c r="D295" s="35"/>
      <c r="E295" s="35">
        <f>+E291</f>
        <v>0</v>
      </c>
      <c r="F295" s="35">
        <f t="shared" ref="F295:I295" si="130">+E295+F291</f>
        <v>0</v>
      </c>
      <c r="G295" s="35">
        <f t="shared" si="130"/>
        <v>0</v>
      </c>
      <c r="H295" s="35">
        <f t="shared" si="130"/>
        <v>0</v>
      </c>
      <c r="I295" s="35">
        <f t="shared" si="130"/>
        <v>0</v>
      </c>
    </row>
    <row r="296" spans="1:9" x14ac:dyDescent="0.25">
      <c r="B296" t="str">
        <f>+B284</f>
        <v>Immateriali</v>
      </c>
      <c r="C296" s="35"/>
      <c r="D296" s="35"/>
      <c r="E296" s="35">
        <f>+E292</f>
        <v>33000</v>
      </c>
      <c r="F296" s="35">
        <f t="shared" ref="F296:I296" si="131">+E296+F292</f>
        <v>66000</v>
      </c>
      <c r="G296" s="35">
        <f t="shared" si="131"/>
        <v>99000</v>
      </c>
      <c r="H296" s="35">
        <f t="shared" si="131"/>
        <v>132000</v>
      </c>
      <c r="I296" s="35">
        <f t="shared" si="131"/>
        <v>165000</v>
      </c>
    </row>
    <row r="298" spans="1:9" x14ac:dyDescent="0.25">
      <c r="A298">
        <f>+F262</f>
        <v>2023</v>
      </c>
      <c r="B298" s="55" t="s">
        <v>272</v>
      </c>
      <c r="C298" s="78">
        <f>+Parametri!D5</f>
        <v>2020</v>
      </c>
      <c r="D298" s="78">
        <f>+C298+1</f>
        <v>2021</v>
      </c>
      <c r="E298" s="78">
        <f t="shared" ref="E298:I298" si="132">+D298+1</f>
        <v>2022</v>
      </c>
      <c r="F298" s="78">
        <f t="shared" si="132"/>
        <v>2023</v>
      </c>
      <c r="G298" s="78">
        <f t="shared" si="132"/>
        <v>2024</v>
      </c>
      <c r="H298" s="78">
        <f t="shared" si="132"/>
        <v>2025</v>
      </c>
      <c r="I298" s="78">
        <f t="shared" si="132"/>
        <v>2026</v>
      </c>
    </row>
    <row r="299" spans="1:9" x14ac:dyDescent="0.25">
      <c r="B299" t="str">
        <f>+B287</f>
        <v>Materiali</v>
      </c>
      <c r="C299" s="35"/>
      <c r="D299" s="35"/>
      <c r="E299" s="35"/>
      <c r="F299" s="35">
        <f>+$F263*Input!$N74</f>
        <v>0</v>
      </c>
      <c r="G299" s="35">
        <f>+$F263*Input!$N74*IF(F303=Calcoli!$F263,0,1)</f>
        <v>0</v>
      </c>
      <c r="H299" s="35">
        <f>+$F263*Input!$N74*IF(G303=Calcoli!$F263,0,1)</f>
        <v>0</v>
      </c>
      <c r="I299" s="35">
        <f>+$F263*Input!$N74*IF(H303=Calcoli!$F263,0,1)</f>
        <v>0</v>
      </c>
    </row>
    <row r="300" spans="1:9" x14ac:dyDescent="0.25">
      <c r="B300" t="str">
        <f>+B288</f>
        <v>Immateriali</v>
      </c>
      <c r="C300" s="35"/>
      <c r="D300" s="35"/>
      <c r="E300" s="35"/>
      <c r="F300" s="35">
        <f>+$F264*Input!$N75</f>
        <v>0</v>
      </c>
      <c r="G300" s="35">
        <f>+$F264*Input!$N75*IF(F304=Calcoli!$F264,0,1)</f>
        <v>0</v>
      </c>
      <c r="H300" s="35">
        <f>+$F264*Input!$N75*IF(G304=Calcoli!$F264,0,1)</f>
        <v>0</v>
      </c>
      <c r="I300" s="35">
        <f>+$F264*Input!$N75*IF(H304=Calcoli!$F264,0,1)</f>
        <v>0</v>
      </c>
    </row>
    <row r="302" spans="1:9" x14ac:dyDescent="0.25">
      <c r="A302">
        <f>+F262</f>
        <v>2023</v>
      </c>
      <c r="B302" s="55" t="s">
        <v>273</v>
      </c>
      <c r="C302" s="78">
        <f>+Parametri!D5</f>
        <v>2020</v>
      </c>
      <c r="D302" s="78">
        <f>+C302+1</f>
        <v>2021</v>
      </c>
      <c r="E302" s="78">
        <f t="shared" ref="E302:I302" si="133">+D302+1</f>
        <v>2022</v>
      </c>
      <c r="F302" s="78">
        <f t="shared" si="133"/>
        <v>2023</v>
      </c>
      <c r="G302" s="78">
        <f t="shared" si="133"/>
        <v>2024</v>
      </c>
      <c r="H302" s="78">
        <f t="shared" si="133"/>
        <v>2025</v>
      </c>
      <c r="I302" s="78">
        <f t="shared" si="133"/>
        <v>2026</v>
      </c>
    </row>
    <row r="303" spans="1:9" x14ac:dyDescent="0.25">
      <c r="B303" t="str">
        <f>+B291</f>
        <v>Materiali</v>
      </c>
      <c r="C303" s="35"/>
      <c r="D303" s="35"/>
      <c r="E303" s="35"/>
      <c r="F303" s="35">
        <f>+F299</f>
        <v>0</v>
      </c>
      <c r="G303" s="35">
        <f t="shared" ref="G303:I303" si="134">+F303+G299</f>
        <v>0</v>
      </c>
      <c r="H303" s="35">
        <f t="shared" si="134"/>
        <v>0</v>
      </c>
      <c r="I303" s="35">
        <f t="shared" si="134"/>
        <v>0</v>
      </c>
    </row>
    <row r="304" spans="1:9" x14ac:dyDescent="0.25">
      <c r="B304" t="str">
        <f>+B292</f>
        <v>Immateriali</v>
      </c>
      <c r="C304" s="35"/>
      <c r="D304" s="35"/>
      <c r="E304" s="35"/>
      <c r="F304" s="35">
        <f>+F300</f>
        <v>0</v>
      </c>
      <c r="G304" s="35">
        <f t="shared" ref="G304:I304" si="135">+F304+G300</f>
        <v>0</v>
      </c>
      <c r="H304" s="35">
        <f t="shared" si="135"/>
        <v>0</v>
      </c>
      <c r="I304" s="35">
        <f t="shared" si="135"/>
        <v>0</v>
      </c>
    </row>
    <row r="306" spans="1:9" x14ac:dyDescent="0.25">
      <c r="A306">
        <f>+G262</f>
        <v>2024</v>
      </c>
      <c r="B306" s="55" t="s">
        <v>272</v>
      </c>
      <c r="C306" s="78">
        <f>+Parametri!D5</f>
        <v>2020</v>
      </c>
      <c r="D306" s="78">
        <f>+C306+1</f>
        <v>2021</v>
      </c>
      <c r="E306" s="78">
        <f t="shared" ref="E306:I306" si="136">+D306+1</f>
        <v>2022</v>
      </c>
      <c r="F306" s="78">
        <f t="shared" si="136"/>
        <v>2023</v>
      </c>
      <c r="G306" s="78">
        <f t="shared" si="136"/>
        <v>2024</v>
      </c>
      <c r="H306" s="78">
        <f t="shared" si="136"/>
        <v>2025</v>
      </c>
      <c r="I306" s="78">
        <f t="shared" si="136"/>
        <v>2026</v>
      </c>
    </row>
    <row r="307" spans="1:9" x14ac:dyDescent="0.25">
      <c r="B307" t="str">
        <f>+B295</f>
        <v>Materiali</v>
      </c>
      <c r="C307" s="35"/>
      <c r="D307" s="35"/>
      <c r="E307" s="35"/>
      <c r="F307" s="35"/>
      <c r="G307" s="35">
        <f>+$G263*Input!$N74</f>
        <v>0</v>
      </c>
      <c r="H307" s="35">
        <f>+$G263*Input!$N74*IF(G311=Calcoli!$G263,0,1)</f>
        <v>0</v>
      </c>
      <c r="I307" s="35">
        <f>+$G263*Input!$N74*IF(H311=Calcoli!$G263,0,1)</f>
        <v>0</v>
      </c>
    </row>
    <row r="308" spans="1:9" x14ac:dyDescent="0.25">
      <c r="B308" t="str">
        <f>+B296</f>
        <v>Immateriali</v>
      </c>
      <c r="C308" s="35"/>
      <c r="D308" s="35"/>
      <c r="E308" s="35"/>
      <c r="F308" s="35"/>
      <c r="G308" s="35">
        <f>+$G264*Input!$N75</f>
        <v>0</v>
      </c>
      <c r="H308" s="35">
        <f>+$G264*Input!$N75*IF(G312=Calcoli!$G264,0,1)</f>
        <v>0</v>
      </c>
      <c r="I308" s="35">
        <f>+$G264*Input!$N75*IF(H312=Calcoli!$G264,0,1)</f>
        <v>0</v>
      </c>
    </row>
    <row r="310" spans="1:9" x14ac:dyDescent="0.25">
      <c r="A310">
        <f>+G262</f>
        <v>2024</v>
      </c>
      <c r="B310" s="55" t="s">
        <v>273</v>
      </c>
      <c r="C310" s="78">
        <f>+Parametri!D5</f>
        <v>2020</v>
      </c>
      <c r="D310" s="78">
        <f>+C310+1</f>
        <v>2021</v>
      </c>
      <c r="E310" s="78">
        <f t="shared" ref="E310:I310" si="137">+D310+1</f>
        <v>2022</v>
      </c>
      <c r="F310" s="78">
        <f t="shared" si="137"/>
        <v>2023</v>
      </c>
      <c r="G310" s="78">
        <f t="shared" si="137"/>
        <v>2024</v>
      </c>
      <c r="H310" s="78">
        <f t="shared" si="137"/>
        <v>2025</v>
      </c>
      <c r="I310" s="78">
        <f t="shared" si="137"/>
        <v>2026</v>
      </c>
    </row>
    <row r="311" spans="1:9" x14ac:dyDescent="0.25">
      <c r="B311" t="str">
        <f>+B299</f>
        <v>Materiali</v>
      </c>
      <c r="C311" s="35"/>
      <c r="D311" s="35"/>
      <c r="E311" s="35"/>
      <c r="F311" s="35"/>
      <c r="G311" s="35">
        <f>+G307</f>
        <v>0</v>
      </c>
      <c r="H311" s="35">
        <f t="shared" ref="H311:I311" si="138">+G311+H307</f>
        <v>0</v>
      </c>
      <c r="I311" s="35">
        <f t="shared" si="138"/>
        <v>0</v>
      </c>
    </row>
    <row r="312" spans="1:9" x14ac:dyDescent="0.25">
      <c r="B312" t="str">
        <f>+B300</f>
        <v>Immateriali</v>
      </c>
      <c r="C312" s="35"/>
      <c r="D312" s="35"/>
      <c r="E312" s="35"/>
      <c r="F312" s="35"/>
      <c r="G312" s="35">
        <f>+G308</f>
        <v>0</v>
      </c>
      <c r="H312" s="35">
        <f t="shared" ref="H312:I312" si="139">+G312+H308</f>
        <v>0</v>
      </c>
      <c r="I312" s="35">
        <f t="shared" si="139"/>
        <v>0</v>
      </c>
    </row>
    <row r="314" spans="1:9" x14ac:dyDescent="0.25">
      <c r="A314">
        <f>+H262</f>
        <v>2025</v>
      </c>
      <c r="B314" s="55" t="s">
        <v>272</v>
      </c>
      <c r="C314" s="78">
        <f>+Parametri!D5</f>
        <v>2020</v>
      </c>
      <c r="D314" s="78">
        <f>+C314+1</f>
        <v>2021</v>
      </c>
      <c r="E314" s="78">
        <f t="shared" ref="E314:I314" si="140">+D314+1</f>
        <v>2022</v>
      </c>
      <c r="F314" s="78">
        <f t="shared" si="140"/>
        <v>2023</v>
      </c>
      <c r="G314" s="78">
        <f t="shared" si="140"/>
        <v>2024</v>
      </c>
      <c r="H314" s="78">
        <f t="shared" si="140"/>
        <v>2025</v>
      </c>
      <c r="I314" s="78">
        <f t="shared" si="140"/>
        <v>2026</v>
      </c>
    </row>
    <row r="315" spans="1:9" x14ac:dyDescent="0.25">
      <c r="B315" t="str">
        <f>+B303</f>
        <v>Materiali</v>
      </c>
      <c r="C315" s="35"/>
      <c r="D315" s="35"/>
      <c r="E315" s="35"/>
      <c r="F315" s="35"/>
      <c r="G315" s="35"/>
      <c r="H315" s="35">
        <f>+$H263*Input!$N74</f>
        <v>0</v>
      </c>
      <c r="I315" s="35">
        <f>+$H263*Input!$N74*IF(H319=Calcoli!$H263,0,1)</f>
        <v>0</v>
      </c>
    </row>
    <row r="316" spans="1:9" x14ac:dyDescent="0.25">
      <c r="B316" t="str">
        <f>+B304</f>
        <v>Immateriali</v>
      </c>
      <c r="C316" s="35"/>
      <c r="D316" s="35"/>
      <c r="E316" s="35"/>
      <c r="F316" s="35"/>
      <c r="G316" s="35"/>
      <c r="H316" s="35">
        <f>+$H264*Input!$N75</f>
        <v>0</v>
      </c>
      <c r="I316" s="35">
        <f>+$H264*Input!$N75*IF(H320=Calcoli!$H264,0,1)</f>
        <v>0</v>
      </c>
    </row>
    <row r="318" spans="1:9" x14ac:dyDescent="0.25">
      <c r="A318">
        <f>+H262</f>
        <v>2025</v>
      </c>
      <c r="B318" s="55" t="s">
        <v>273</v>
      </c>
      <c r="C318" s="78">
        <f>+Parametri!D5</f>
        <v>2020</v>
      </c>
      <c r="D318" s="78">
        <f>+C318+1</f>
        <v>2021</v>
      </c>
      <c r="E318" s="78">
        <f t="shared" ref="E318:I318" si="141">+D318+1</f>
        <v>2022</v>
      </c>
      <c r="F318" s="78">
        <f t="shared" si="141"/>
        <v>2023</v>
      </c>
      <c r="G318" s="78">
        <f t="shared" si="141"/>
        <v>2024</v>
      </c>
      <c r="H318" s="78">
        <f t="shared" si="141"/>
        <v>2025</v>
      </c>
      <c r="I318" s="78">
        <f t="shared" si="141"/>
        <v>2026</v>
      </c>
    </row>
    <row r="319" spans="1:9" x14ac:dyDescent="0.25">
      <c r="B319" t="str">
        <f>+B307</f>
        <v>Materiali</v>
      </c>
      <c r="C319" s="35"/>
      <c r="D319" s="35"/>
      <c r="E319" s="35"/>
      <c r="F319" s="35"/>
      <c r="G319" s="35"/>
      <c r="H319" s="35">
        <f>+H315</f>
        <v>0</v>
      </c>
      <c r="I319" s="35">
        <f t="shared" ref="I319" si="142">+H319+I315</f>
        <v>0</v>
      </c>
    </row>
    <row r="320" spans="1:9" x14ac:dyDescent="0.25">
      <c r="B320" t="str">
        <f>+B308</f>
        <v>Immateriali</v>
      </c>
      <c r="C320" s="35"/>
      <c r="D320" s="35"/>
      <c r="E320" s="35"/>
      <c r="F320" s="35"/>
      <c r="G320" s="35"/>
      <c r="H320" s="35">
        <f>+H316</f>
        <v>0</v>
      </c>
      <c r="I320" s="35">
        <f t="shared" ref="I320" si="143">+H320+I316</f>
        <v>0</v>
      </c>
    </row>
    <row r="322" spans="1:9" x14ac:dyDescent="0.25">
      <c r="A322">
        <f>+I262</f>
        <v>2026</v>
      </c>
      <c r="B322" s="55" t="s">
        <v>272</v>
      </c>
      <c r="C322" s="78">
        <f>+Parametri!D5</f>
        <v>2020</v>
      </c>
      <c r="D322" s="78">
        <f>+C322+1</f>
        <v>2021</v>
      </c>
      <c r="E322" s="78">
        <f t="shared" ref="E322:I322" si="144">+D322+1</f>
        <v>2022</v>
      </c>
      <c r="F322" s="78">
        <f t="shared" si="144"/>
        <v>2023</v>
      </c>
      <c r="G322" s="78">
        <f t="shared" si="144"/>
        <v>2024</v>
      </c>
      <c r="H322" s="78">
        <f t="shared" si="144"/>
        <v>2025</v>
      </c>
      <c r="I322" s="78">
        <f t="shared" si="144"/>
        <v>2026</v>
      </c>
    </row>
    <row r="323" spans="1:9" x14ac:dyDescent="0.25">
      <c r="B323" t="str">
        <f>+B311</f>
        <v>Materiali</v>
      </c>
      <c r="C323" s="35"/>
      <c r="D323" s="35"/>
      <c r="E323" s="35"/>
      <c r="F323" s="35"/>
      <c r="G323" s="35"/>
      <c r="H323" s="35"/>
      <c r="I323" s="35">
        <f>+$I263*Input!$N74</f>
        <v>0</v>
      </c>
    </row>
    <row r="324" spans="1:9" x14ac:dyDescent="0.25">
      <c r="B324" t="str">
        <f>+B312</f>
        <v>Immateriali</v>
      </c>
      <c r="C324" s="35"/>
      <c r="D324" s="35"/>
      <c r="E324" s="35"/>
      <c r="F324" s="35"/>
      <c r="G324" s="35"/>
      <c r="H324" s="35"/>
      <c r="I324" s="35">
        <f>+$I264*Input!$N75</f>
        <v>0</v>
      </c>
    </row>
    <row r="326" spans="1:9" x14ac:dyDescent="0.25">
      <c r="A326">
        <f>+I262</f>
        <v>2026</v>
      </c>
      <c r="B326" s="55" t="s">
        <v>273</v>
      </c>
      <c r="C326" s="78">
        <f>+Parametri!D5</f>
        <v>2020</v>
      </c>
      <c r="D326" s="78">
        <f>+C326+1</f>
        <v>2021</v>
      </c>
      <c r="E326" s="78">
        <f t="shared" ref="E326:I326" si="145">+D326+1</f>
        <v>2022</v>
      </c>
      <c r="F326" s="78">
        <f t="shared" si="145"/>
        <v>2023</v>
      </c>
      <c r="G326" s="78">
        <f t="shared" si="145"/>
        <v>2024</v>
      </c>
      <c r="H326" s="78">
        <f t="shared" si="145"/>
        <v>2025</v>
      </c>
      <c r="I326" s="78">
        <f t="shared" si="145"/>
        <v>2026</v>
      </c>
    </row>
    <row r="327" spans="1:9" x14ac:dyDescent="0.25">
      <c r="B327" t="str">
        <f>+B315</f>
        <v>Materiali</v>
      </c>
      <c r="C327" s="35"/>
      <c r="D327" s="35"/>
      <c r="E327" s="35"/>
      <c r="F327" s="35"/>
      <c r="G327" s="35"/>
      <c r="H327" s="35"/>
      <c r="I327" s="35">
        <f>+I323</f>
        <v>0</v>
      </c>
    </row>
    <row r="328" spans="1:9" x14ac:dyDescent="0.25">
      <c r="B328" t="str">
        <f>+B316</f>
        <v>Immateriali</v>
      </c>
      <c r="C328" s="35"/>
      <c r="D328" s="35"/>
      <c r="E328" s="35"/>
      <c r="F328" s="35"/>
      <c r="G328" s="35"/>
      <c r="H328" s="35"/>
      <c r="I328" s="35">
        <f>+I324</f>
        <v>0</v>
      </c>
    </row>
    <row r="330" spans="1:9" x14ac:dyDescent="0.25">
      <c r="A330" s="55" t="s">
        <v>2</v>
      </c>
      <c r="B330" s="55" t="s">
        <v>272</v>
      </c>
      <c r="C330" s="78">
        <f>+Parametri!D5</f>
        <v>2020</v>
      </c>
      <c r="D330" s="78">
        <f>+C330+1</f>
        <v>2021</v>
      </c>
      <c r="E330" s="78">
        <f t="shared" ref="E330:I330" si="146">+D330+1</f>
        <v>2022</v>
      </c>
      <c r="F330" s="78">
        <f t="shared" si="146"/>
        <v>2023</v>
      </c>
      <c r="G330" s="78">
        <f t="shared" si="146"/>
        <v>2024</v>
      </c>
      <c r="H330" s="78">
        <f t="shared" si="146"/>
        <v>2025</v>
      </c>
      <c r="I330" s="78">
        <f t="shared" si="146"/>
        <v>2026</v>
      </c>
    </row>
    <row r="331" spans="1:9" x14ac:dyDescent="0.25">
      <c r="B331" t="str">
        <f>+B319</f>
        <v>Materiali</v>
      </c>
      <c r="C331" s="35">
        <f>+C275+C283+C291+C299+C315+C323+C307</f>
        <v>4500</v>
      </c>
      <c r="D331" s="35">
        <f t="shared" ref="D331:I331" si="147">+D275+D283+D291+D299+D315+D323+D307</f>
        <v>4500</v>
      </c>
      <c r="E331" s="35">
        <f t="shared" si="147"/>
        <v>4500</v>
      </c>
      <c r="F331" s="35">
        <f t="shared" si="147"/>
        <v>4500</v>
      </c>
      <c r="G331" s="35">
        <f t="shared" si="147"/>
        <v>4500</v>
      </c>
      <c r="H331" s="35">
        <f t="shared" si="147"/>
        <v>4500</v>
      </c>
      <c r="I331" s="35">
        <f t="shared" si="147"/>
        <v>4500</v>
      </c>
    </row>
    <row r="332" spans="1:9" x14ac:dyDescent="0.25">
      <c r="B332" t="str">
        <f>+B320</f>
        <v>Immateriali</v>
      </c>
      <c r="C332" s="35">
        <f>+C276+C284+C292+C300+C316+C324+C308</f>
        <v>55000</v>
      </c>
      <c r="D332" s="35">
        <f t="shared" ref="D332:I332" si="148">+D276+D284+D292+D300+D316+D324+D308</f>
        <v>88000</v>
      </c>
      <c r="E332" s="35">
        <f t="shared" si="148"/>
        <v>121000</v>
      </c>
      <c r="F332" s="35">
        <f t="shared" si="148"/>
        <v>121000</v>
      </c>
      <c r="G332" s="35">
        <f t="shared" si="148"/>
        <v>121000</v>
      </c>
      <c r="H332" s="35">
        <f t="shared" si="148"/>
        <v>121000</v>
      </c>
      <c r="I332" s="35">
        <f t="shared" si="148"/>
        <v>121000</v>
      </c>
    </row>
    <row r="334" spans="1:9" x14ac:dyDescent="0.25">
      <c r="A334" s="55" t="s">
        <v>2</v>
      </c>
      <c r="B334" s="55" t="s">
        <v>273</v>
      </c>
      <c r="C334" s="78">
        <f>+Parametri!D5</f>
        <v>2020</v>
      </c>
      <c r="D334" s="78">
        <f>+C334+1</f>
        <v>2021</v>
      </c>
      <c r="E334" s="78">
        <f t="shared" ref="E334:I334" si="149">+D334+1</f>
        <v>2022</v>
      </c>
      <c r="F334" s="78">
        <f t="shared" si="149"/>
        <v>2023</v>
      </c>
      <c r="G334" s="78">
        <f t="shared" si="149"/>
        <v>2024</v>
      </c>
      <c r="H334" s="78">
        <f t="shared" si="149"/>
        <v>2025</v>
      </c>
      <c r="I334" s="78">
        <f t="shared" si="149"/>
        <v>2026</v>
      </c>
    </row>
    <row r="335" spans="1:9" x14ac:dyDescent="0.25">
      <c r="B335" t="str">
        <f>+B323</f>
        <v>Materiali</v>
      </c>
      <c r="C335" s="35">
        <f>+C331</f>
        <v>4500</v>
      </c>
      <c r="D335" s="35">
        <f>+C335+D331</f>
        <v>9000</v>
      </c>
      <c r="E335" s="35">
        <f t="shared" ref="E335:I335" si="150">+D335+E331</f>
        <v>13500</v>
      </c>
      <c r="F335" s="35">
        <f t="shared" si="150"/>
        <v>18000</v>
      </c>
      <c r="G335" s="35">
        <f t="shared" si="150"/>
        <v>22500</v>
      </c>
      <c r="H335" s="35">
        <f t="shared" si="150"/>
        <v>27000</v>
      </c>
      <c r="I335" s="35">
        <f t="shared" si="150"/>
        <v>31500</v>
      </c>
    </row>
    <row r="336" spans="1:9" x14ac:dyDescent="0.25">
      <c r="B336" t="str">
        <f>+B324</f>
        <v>Immateriali</v>
      </c>
      <c r="C336" s="35">
        <f>+C332</f>
        <v>55000</v>
      </c>
      <c r="D336" s="35">
        <f>+C336+D332</f>
        <v>143000</v>
      </c>
      <c r="E336" s="35">
        <f t="shared" ref="E336:I336" si="151">+D336+E332</f>
        <v>264000</v>
      </c>
      <c r="F336" s="35">
        <f t="shared" si="151"/>
        <v>385000</v>
      </c>
      <c r="G336" s="35">
        <f t="shared" si="151"/>
        <v>506000</v>
      </c>
      <c r="H336" s="35">
        <f t="shared" si="151"/>
        <v>627000</v>
      </c>
      <c r="I336" s="35">
        <f t="shared" si="151"/>
        <v>748000</v>
      </c>
    </row>
    <row r="339" spans="2:9" x14ac:dyDescent="0.25">
      <c r="B339" s="55" t="s">
        <v>287</v>
      </c>
      <c r="C339" s="78">
        <f>+Parametri!D5</f>
        <v>2020</v>
      </c>
      <c r="D339" s="78">
        <f>+C339+1</f>
        <v>2021</v>
      </c>
      <c r="E339" s="78">
        <f t="shared" ref="E339:I339" si="152">+D339+1</f>
        <v>2022</v>
      </c>
      <c r="F339" s="78">
        <f t="shared" si="152"/>
        <v>2023</v>
      </c>
      <c r="G339" s="78">
        <f t="shared" si="152"/>
        <v>2024</v>
      </c>
      <c r="H339" s="78">
        <f t="shared" si="152"/>
        <v>2025</v>
      </c>
      <c r="I339" s="78">
        <f t="shared" si="152"/>
        <v>2026</v>
      </c>
    </row>
    <row r="340" spans="2:9" x14ac:dyDescent="0.25">
      <c r="B340" s="55" t="s">
        <v>83</v>
      </c>
      <c r="C340" s="155">
        <f>+Tabella_25!C55</f>
        <v>-471110.47672783607</v>
      </c>
      <c r="D340" s="155">
        <f>+Tabella_25!D55</f>
        <v>-587400.17980010353</v>
      </c>
      <c r="E340" s="155">
        <f>+Tabella_25!E55</f>
        <v>-620323.24574974959</v>
      </c>
      <c r="F340" s="155">
        <f>+Tabella_25!F55</f>
        <v>-620240.92949667573</v>
      </c>
      <c r="G340" s="155">
        <f>+Tabella_25!G55</f>
        <v>-613159.00691854034</v>
      </c>
      <c r="H340" s="155">
        <f>+Tabella_25!H55</f>
        <v>-613075.44588884222</v>
      </c>
      <c r="I340" s="155">
        <f>+Tabella_25!I55</f>
        <v>-612990.21363855025</v>
      </c>
    </row>
    <row r="341" spans="2:9" x14ac:dyDescent="0.25">
      <c r="B341" s="7"/>
      <c r="C341" s="7"/>
      <c r="D341" s="7"/>
      <c r="E341" s="7"/>
      <c r="F341" s="7"/>
      <c r="G341" s="7"/>
      <c r="H341" s="7"/>
      <c r="I341" s="7"/>
    </row>
    <row r="342" spans="2:9" x14ac:dyDescent="0.25">
      <c r="B342" s="55" t="s">
        <v>84</v>
      </c>
      <c r="C342" s="7"/>
      <c r="D342" s="7"/>
      <c r="E342" s="7"/>
      <c r="F342" s="7"/>
      <c r="G342" s="7"/>
      <c r="H342" s="7"/>
      <c r="I342" s="7"/>
    </row>
    <row r="343" spans="2:9" x14ac:dyDescent="0.25">
      <c r="B343" t="s">
        <v>85</v>
      </c>
      <c r="C343" s="35">
        <f>+Tabella_25!C45</f>
        <v>339325</v>
      </c>
      <c r="D343" s="35">
        <f>+Tabella_25!D45</f>
        <v>422425</v>
      </c>
      <c r="E343" s="35">
        <f>+Tabella_25!E45</f>
        <v>422425</v>
      </c>
      <c r="F343" s="35">
        <f>+Tabella_25!F45</f>
        <v>422425</v>
      </c>
      <c r="G343" s="35">
        <f>+Tabella_25!G45</f>
        <v>422425</v>
      </c>
      <c r="H343" s="35">
        <f>+Tabella_25!H45</f>
        <v>422425</v>
      </c>
      <c r="I343" s="35">
        <f>+Tabella_25!I45</f>
        <v>422425</v>
      </c>
    </row>
    <row r="344" spans="2:9" x14ac:dyDescent="0.25">
      <c r="B344" t="s">
        <v>86</v>
      </c>
      <c r="C344" s="35">
        <f>+Tabella_25!C51</f>
        <v>1289.0267278360393</v>
      </c>
      <c r="D344" s="35">
        <f>+Tabella_25!D51</f>
        <v>1480.2898001035007</v>
      </c>
      <c r="E344" s="35">
        <f>+Tabella_25!E51</f>
        <v>1406.9357497495503</v>
      </c>
      <c r="F344" s="35">
        <f>+Tabella_25!F51</f>
        <v>1326.6194966756589</v>
      </c>
      <c r="G344" s="35">
        <f>+Tabella_25!G51</f>
        <v>244.69691854028952</v>
      </c>
      <c r="H344" s="35">
        <f>+Tabella_25!H51</f>
        <v>161.13588884221272</v>
      </c>
      <c r="I344" s="35">
        <f>+Tabella_25!I51</f>
        <v>75.903638550174321</v>
      </c>
    </row>
    <row r="345" spans="2:9" x14ac:dyDescent="0.25">
      <c r="B345" s="55" t="s">
        <v>87</v>
      </c>
      <c r="C345" s="155">
        <f>+C343+C344</f>
        <v>340614.02672783606</v>
      </c>
      <c r="D345" s="155">
        <f t="shared" ref="D345:I345" si="153">+D343+D344</f>
        <v>423905.28980010352</v>
      </c>
      <c r="E345" s="155">
        <f t="shared" si="153"/>
        <v>423831.93574974954</v>
      </c>
      <c r="F345" s="155">
        <f t="shared" si="153"/>
        <v>423751.61949667567</v>
      </c>
      <c r="G345" s="155">
        <f t="shared" si="153"/>
        <v>422669.69691854028</v>
      </c>
      <c r="H345" s="155">
        <f t="shared" si="153"/>
        <v>422586.13588884223</v>
      </c>
      <c r="I345" s="155">
        <f t="shared" si="153"/>
        <v>422500.9036385502</v>
      </c>
    </row>
    <row r="346" spans="2:9" x14ac:dyDescent="0.25">
      <c r="B346" s="7"/>
      <c r="C346" s="7"/>
      <c r="D346" s="7"/>
      <c r="E346" s="7"/>
      <c r="F346" s="7"/>
      <c r="G346" s="7"/>
      <c r="H346" s="7"/>
      <c r="I346" s="7"/>
    </row>
    <row r="347" spans="2:9" x14ac:dyDescent="0.25">
      <c r="B347" s="7"/>
      <c r="C347" s="7"/>
      <c r="D347" s="7"/>
      <c r="E347" s="7"/>
      <c r="F347" s="7"/>
      <c r="G347" s="7"/>
      <c r="H347" s="7"/>
      <c r="I347" s="7"/>
    </row>
    <row r="348" spans="2:9" x14ac:dyDescent="0.25">
      <c r="B348" s="55" t="s">
        <v>88</v>
      </c>
      <c r="C348" s="155">
        <f>+C340+C345</f>
        <v>-130496.45000000001</v>
      </c>
      <c r="D348" s="155">
        <f t="shared" ref="D348:I348" si="154">+D340+D345</f>
        <v>-163494.89000000001</v>
      </c>
      <c r="E348" s="155">
        <f t="shared" si="154"/>
        <v>-196491.31000000006</v>
      </c>
      <c r="F348" s="155">
        <f t="shared" si="154"/>
        <v>-196489.31000000006</v>
      </c>
      <c r="G348" s="155">
        <f t="shared" si="154"/>
        <v>-190489.31000000006</v>
      </c>
      <c r="H348" s="155">
        <f t="shared" si="154"/>
        <v>-190489.31</v>
      </c>
      <c r="I348" s="155">
        <f t="shared" si="154"/>
        <v>-190489.31000000006</v>
      </c>
    </row>
    <row r="349" spans="2:9" x14ac:dyDescent="0.25">
      <c r="B349" s="7"/>
      <c r="C349" s="7"/>
      <c r="D349" s="7"/>
      <c r="E349" s="7"/>
      <c r="F349" s="7"/>
      <c r="G349" s="7"/>
      <c r="H349" s="7"/>
      <c r="I349" s="7"/>
    </row>
    <row r="350" spans="2:9" x14ac:dyDescent="0.25">
      <c r="B350" s="55" t="s">
        <v>89</v>
      </c>
      <c r="C350" s="155">
        <f>+IF(C348&lt;0,0,Parametri!$I$13*Calcoli!C348)</f>
        <v>0</v>
      </c>
      <c r="D350" s="155">
        <f>+IF(D348&lt;0,0,Parametri!$I$13*Calcoli!D348)</f>
        <v>0</v>
      </c>
      <c r="E350" s="155">
        <f>+IF(E348&lt;0,0,Parametri!$I$13*Calcoli!E348)</f>
        <v>0</v>
      </c>
      <c r="F350" s="155">
        <f>+IF(F348&lt;0,0,Parametri!$I$13*Calcoli!F348)</f>
        <v>0</v>
      </c>
      <c r="G350" s="155">
        <f>+IF(G348&lt;0,0,Parametri!$I$13*Calcoli!G348)</f>
        <v>0</v>
      </c>
      <c r="H350" s="155">
        <f>+IF(H348&lt;0,0,Parametri!$I$13*Calcoli!H348)</f>
        <v>0</v>
      </c>
      <c r="I350" s="155">
        <f>+IF(I348&lt;0,0,Parametri!$I$13*Calcoli!I348)</f>
        <v>0</v>
      </c>
    </row>
    <row r="351" spans="2:9" x14ac:dyDescent="0.25">
      <c r="B351" s="7"/>
      <c r="C351" s="7"/>
      <c r="D351" s="7"/>
      <c r="E351" s="7"/>
      <c r="F351" s="7"/>
      <c r="G351" s="7"/>
      <c r="H351" s="7"/>
      <c r="I351" s="7"/>
    </row>
    <row r="352" spans="2:9" x14ac:dyDescent="0.25">
      <c r="B352" s="55" t="s">
        <v>90</v>
      </c>
      <c r="C352" s="155">
        <v>0</v>
      </c>
      <c r="D352" s="155">
        <f>+C354+C350</f>
        <v>0</v>
      </c>
      <c r="E352" s="155">
        <f t="shared" ref="E352:I352" si="155">+D354+D350</f>
        <v>0</v>
      </c>
      <c r="F352" s="155">
        <f t="shared" si="155"/>
        <v>0</v>
      </c>
      <c r="G352" s="155">
        <f t="shared" si="155"/>
        <v>0</v>
      </c>
      <c r="H352" s="155">
        <f t="shared" si="155"/>
        <v>0</v>
      </c>
      <c r="I352" s="155">
        <f t="shared" si="155"/>
        <v>0</v>
      </c>
    </row>
    <row r="353" spans="2:9" x14ac:dyDescent="0.25">
      <c r="B353" s="7"/>
      <c r="C353" s="7"/>
      <c r="D353" s="7"/>
      <c r="E353" s="7"/>
      <c r="F353" s="7"/>
      <c r="G353" s="7"/>
      <c r="H353" s="7"/>
      <c r="I353" s="7"/>
    </row>
    <row r="354" spans="2:9" x14ac:dyDescent="0.25">
      <c r="B354" s="55" t="s">
        <v>91</v>
      </c>
      <c r="C354" s="155">
        <f>+IF(C350&gt;C352,C350-C352,0)</f>
        <v>0</v>
      </c>
      <c r="D354" s="155">
        <f>+IF(SUM($C350:D350)&gt;SUM($C352:D352),SUM($C350:D350)-SUM($C352:D352),0)</f>
        <v>0</v>
      </c>
      <c r="E354" s="155">
        <f>+IF(SUM($C350:E350)&gt;SUM($C352:E352),SUM($C350:E350)-SUM($C352:E352),0)</f>
        <v>0</v>
      </c>
      <c r="F354" s="155">
        <f>+IF(SUM($C350:F350)&gt;SUM($C352:F352),SUM($C350:F350)-SUM($C352:F352),0)</f>
        <v>0</v>
      </c>
      <c r="G354" s="155">
        <f>+IF(SUM($C350:G350)&gt;SUM($C352:G352),SUM($C350:G350)-SUM($C352:G352),0)</f>
        <v>0</v>
      </c>
      <c r="H354" s="155">
        <f>+IF(SUM($C350:H350)&gt;SUM($C352:H352),SUM($C350:H350)-SUM($C352:H352),0)</f>
        <v>0</v>
      </c>
      <c r="I354" s="155">
        <f>+IF(SUM($C350:I350)&gt;SUM($C352:I352),SUM($C350:I350)-SUM($C352:I352),0)</f>
        <v>0</v>
      </c>
    </row>
    <row r="355" spans="2:9" x14ac:dyDescent="0.25">
      <c r="B355" s="55" t="s">
        <v>92</v>
      </c>
      <c r="C355" s="155">
        <f>+IF(C352&gt;C350,C352-C350,0)</f>
        <v>0</v>
      </c>
      <c r="D355" s="155">
        <f>+IF(SUM($C350:D350)&lt;SUM($C352:D352),-SUM($C350:D350)+SUM($C352:D352),0)</f>
        <v>0</v>
      </c>
      <c r="E355" s="155">
        <f>+IF(SUM($C350:E350)&lt;SUM($C352:E352),-SUM($C350:E350)+SUM($C352:E352),0)</f>
        <v>0</v>
      </c>
      <c r="F355" s="155">
        <f>+IF(SUM($C350:F350)&lt;SUM($C352:F352),-SUM($C350:F350)+SUM($C352:F352),0)</f>
        <v>0</v>
      </c>
      <c r="G355" s="155">
        <f>+IF(SUM($C350:G350)&lt;SUM($C352:G352),-SUM($C350:G350)+SUM($C352:G352),0)</f>
        <v>0</v>
      </c>
      <c r="H355" s="155">
        <f>+IF(SUM($C350:H350)&lt;SUM($C352:H352),-SUM($C350:H350)+SUM($C352:H352),0)</f>
        <v>0</v>
      </c>
      <c r="I355" s="155">
        <f>+IF(SUM($C350:I350)&lt;SUM($C352:I352),-SUM($C350:I350)+SUM($C352:I352),0)</f>
        <v>0</v>
      </c>
    </row>
    <row r="356" spans="2:9" x14ac:dyDescent="0.25">
      <c r="B356" s="7"/>
      <c r="C356" s="7"/>
      <c r="D356" s="7"/>
      <c r="E356" s="7"/>
      <c r="F356" s="7"/>
      <c r="G356" s="7"/>
      <c r="H356" s="7"/>
      <c r="I356" s="7"/>
    </row>
    <row r="357" spans="2:9" x14ac:dyDescent="0.25">
      <c r="B357" s="10"/>
      <c r="C357" s="6"/>
      <c r="D357" s="6"/>
      <c r="E357" s="6"/>
      <c r="F357" s="6"/>
      <c r="G357" s="6"/>
      <c r="H357" s="6"/>
      <c r="I357" s="6"/>
    </row>
    <row r="358" spans="2:9" x14ac:dyDescent="0.25">
      <c r="B358" s="55" t="s">
        <v>288</v>
      </c>
      <c r="C358" s="78">
        <f>+Parametri!D5</f>
        <v>2020</v>
      </c>
      <c r="D358" s="78">
        <f>+C358+1</f>
        <v>2021</v>
      </c>
      <c r="E358" s="78">
        <f t="shared" ref="E358:I358" si="156">+D358+1</f>
        <v>2022</v>
      </c>
      <c r="F358" s="78">
        <f t="shared" si="156"/>
        <v>2023</v>
      </c>
      <c r="G358" s="78">
        <f t="shared" si="156"/>
        <v>2024</v>
      </c>
      <c r="H358" s="78">
        <f t="shared" si="156"/>
        <v>2025</v>
      </c>
      <c r="I358" s="78">
        <f t="shared" si="156"/>
        <v>2026</v>
      </c>
    </row>
    <row r="359" spans="2:9" x14ac:dyDescent="0.25">
      <c r="B359" s="7"/>
      <c r="C359" s="7"/>
      <c r="D359" s="7"/>
      <c r="E359" s="7"/>
      <c r="F359" s="7"/>
      <c r="G359" s="7"/>
      <c r="H359" s="7"/>
      <c r="I359" s="7"/>
    </row>
    <row r="360" spans="2:9" x14ac:dyDescent="0.25">
      <c r="B360" s="55" t="s">
        <v>289</v>
      </c>
      <c r="C360" s="155">
        <f>+Tabella_25!C55</f>
        <v>-471110.47672783607</v>
      </c>
      <c r="D360" s="155">
        <f>+Tabella_25!D55</f>
        <v>-587400.17980010353</v>
      </c>
      <c r="E360" s="155">
        <f>+Tabella_25!E55</f>
        <v>-620323.24574974959</v>
      </c>
      <c r="F360" s="155">
        <f>+Tabella_25!F55</f>
        <v>-620240.92949667573</v>
      </c>
      <c r="G360" s="155">
        <f>+Tabella_25!G55</f>
        <v>-613159.00691854034</v>
      </c>
      <c r="H360" s="155">
        <f>+Tabella_25!H55</f>
        <v>-613075.44588884222</v>
      </c>
      <c r="I360" s="155">
        <f>+Tabella_25!I55</f>
        <v>-612990.21363855025</v>
      </c>
    </row>
    <row r="361" spans="2:9" x14ac:dyDescent="0.25">
      <c r="B361" s="7"/>
      <c r="C361" s="7"/>
      <c r="D361" s="7"/>
      <c r="E361" s="7"/>
      <c r="F361" s="7"/>
      <c r="G361" s="7"/>
      <c r="H361" s="7"/>
      <c r="I361" s="7"/>
    </row>
    <row r="362" spans="2:9" x14ac:dyDescent="0.25">
      <c r="B362" s="55" t="s">
        <v>94</v>
      </c>
      <c r="C362" s="155">
        <f>+IF(C360&lt;0,0,Parametri!$F$13*Calcoli!C360)</f>
        <v>0</v>
      </c>
      <c r="D362" s="155">
        <f>+IF(D360&lt;0,0,Parametri!$F$13*Calcoli!D360)</f>
        <v>0</v>
      </c>
      <c r="E362" s="155">
        <f>+IF(E360&lt;0,0,Parametri!$F$13*Calcoli!E360)</f>
        <v>0</v>
      </c>
      <c r="F362" s="155">
        <f>+IF(F360&lt;0,0,Parametri!$F$13*Calcoli!F360)</f>
        <v>0</v>
      </c>
      <c r="G362" s="155">
        <f>+IF(G360&lt;0,0,Parametri!$F$13*Calcoli!G360)</f>
        <v>0</v>
      </c>
      <c r="H362" s="155">
        <f>+IF(H360&lt;0,0,Parametri!$F$13*Calcoli!H360)</f>
        <v>0</v>
      </c>
      <c r="I362" s="155">
        <f>+IF(I360&lt;0,0,Parametri!$F$13*Calcoli!I360)</f>
        <v>0</v>
      </c>
    </row>
    <row r="363" spans="2:9" x14ac:dyDescent="0.25">
      <c r="B363" s="7"/>
      <c r="C363" s="7"/>
      <c r="D363" s="7"/>
      <c r="E363" s="7"/>
      <c r="F363" s="7"/>
      <c r="G363" s="7"/>
      <c r="H363" s="7"/>
      <c r="I363" s="7"/>
    </row>
    <row r="364" spans="2:9" x14ac:dyDescent="0.25">
      <c r="B364" s="55" t="s">
        <v>90</v>
      </c>
      <c r="C364" s="155">
        <v>0</v>
      </c>
      <c r="D364" s="155">
        <f>+C366+C362</f>
        <v>0</v>
      </c>
      <c r="E364" s="155">
        <f>+D366+D362</f>
        <v>0</v>
      </c>
      <c r="F364" s="155">
        <f>+E366+E362</f>
        <v>0</v>
      </c>
      <c r="G364" s="155">
        <f t="shared" ref="G364:I364" si="157">+F366+F362</f>
        <v>0</v>
      </c>
      <c r="H364" s="155">
        <f t="shared" si="157"/>
        <v>0</v>
      </c>
      <c r="I364" s="155">
        <f t="shared" si="157"/>
        <v>0</v>
      </c>
    </row>
    <row r="365" spans="2:9" x14ac:dyDescent="0.25">
      <c r="B365" s="7"/>
      <c r="C365" s="7"/>
      <c r="D365" s="7"/>
      <c r="E365" s="7"/>
      <c r="F365" s="7"/>
      <c r="G365" s="7"/>
      <c r="H365" s="7"/>
      <c r="I365" s="7"/>
    </row>
    <row r="366" spans="2:9" x14ac:dyDescent="0.25">
      <c r="B366" s="55" t="s">
        <v>91</v>
      </c>
      <c r="C366" s="155">
        <f>+IF(C362&gt;C364,C362-C364,0)</f>
        <v>0</v>
      </c>
      <c r="D366" s="155">
        <f>+IF(SUM($C362:D362)&gt;SUM($C364:D364),SUM($C362:D362)-SUM($C364:D364),0)</f>
        <v>0</v>
      </c>
      <c r="E366" s="155">
        <f>+IF(SUM($C362:E362)&gt;SUM($C364:E364),SUM($C362:E362)-SUM($C364:E364),0)</f>
        <v>0</v>
      </c>
      <c r="F366" s="155">
        <f>+IF(SUM($C362:F362)&gt;SUM($C364:F364),SUM($C362:F362)-SUM($C364:F364),0)</f>
        <v>0</v>
      </c>
      <c r="G366" s="155">
        <f>+IF(SUM($C362:G362)&gt;SUM($C364:G364),SUM($C362:G362)-SUM($C364:G364),0)</f>
        <v>0</v>
      </c>
      <c r="H366" s="155">
        <f>+IF(SUM($C362:H362)&gt;SUM($C364:H364),SUM($C362:H362)-SUM($C364:H364),0)</f>
        <v>0</v>
      </c>
      <c r="I366" s="155">
        <f>+IF(SUM($C362:I362)&gt;SUM($C364:I364),SUM($C362:I362)-SUM($C364:I364),0)</f>
        <v>0</v>
      </c>
    </row>
    <row r="367" spans="2:9" x14ac:dyDescent="0.25">
      <c r="B367" s="55" t="s">
        <v>92</v>
      </c>
      <c r="C367" s="155">
        <f>+IF(C364&gt;C362,C364-C362,0)</f>
        <v>0</v>
      </c>
      <c r="D367" s="155">
        <f>+IF(SUM($C362:D362)&lt;SUM($C364:D364),-SUM($C362:D362)+SUM($C364:D364),0)</f>
        <v>0</v>
      </c>
      <c r="E367" s="155">
        <f>+IF(SUM($C362:E362)&lt;SUM($C364:E364),-SUM($C362:E362)+SUM($C364:E364),0)</f>
        <v>0</v>
      </c>
      <c r="F367" s="155">
        <f>+IF(SUM($C362:F362)&lt;SUM($C364:F364),-SUM($C362:F362)+SUM($C364:F364),0)</f>
        <v>0</v>
      </c>
      <c r="G367" s="155">
        <f>+IF(SUM($C362:G362)&lt;SUM($C364:G364),-SUM($C362:G362)+SUM($C364:G364),0)</f>
        <v>0</v>
      </c>
      <c r="H367" s="155">
        <f>+IF(SUM($C362:H362)&lt;SUM($C364:H364),-SUM($C362:H362)+SUM($C364:H364),0)</f>
        <v>0</v>
      </c>
      <c r="I367" s="155">
        <f>+IF(SUM($C362:I362)&lt;SUM($C364:I364),-SUM($C362:I362)+SUM($C364:I364),0)</f>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GE366"/>
  <sheetViews>
    <sheetView showGridLines="0" workbookViewId="0">
      <selection activeCell="CE16" sqref="CE16:CP20"/>
    </sheetView>
  </sheetViews>
  <sheetFormatPr defaultRowHeight="15" outlineLevelCol="1" x14ac:dyDescent="0.25"/>
  <cols>
    <col min="2" max="2" width="33.5703125" customWidth="1"/>
    <col min="3" max="3" width="14.42578125" customWidth="1"/>
    <col min="4" max="4" width="9.85546875" customWidth="1"/>
    <col min="5" max="5" width="10.5703125" customWidth="1" outlineLevel="1"/>
    <col min="6" max="6" width="11.42578125" customWidth="1" outlineLevel="1"/>
    <col min="7" max="13" width="9.5703125" customWidth="1" outlineLevel="1"/>
    <col min="14" max="14" width="10.42578125" customWidth="1" outlineLevel="1"/>
    <col min="15" max="15" width="9.5703125" customWidth="1" outlineLevel="1"/>
    <col min="16" max="16" width="10.42578125" customWidth="1" outlineLevel="1"/>
    <col min="17" max="17" width="9.5703125" customWidth="1"/>
    <col min="18" max="28" width="9.5703125" customWidth="1" outlineLevel="1"/>
    <col min="29" max="29" width="10.42578125" customWidth="1" outlineLevel="1"/>
    <col min="30" max="30" width="9.5703125" customWidth="1"/>
    <col min="31" max="31" width="10.42578125" customWidth="1" outlineLevel="1"/>
    <col min="32" max="41" width="9.5703125" customWidth="1" outlineLevel="1"/>
    <col min="42" max="42" width="10.42578125" customWidth="1" outlineLevel="1"/>
    <col min="43" max="43" width="9.5703125" bestFit="1" customWidth="1"/>
    <col min="44" max="44" width="10.42578125" customWidth="1" outlineLevel="1"/>
    <col min="45" max="45" width="9.5703125" customWidth="1" outlineLevel="1"/>
    <col min="46" max="55" width="8.85546875" customWidth="1" outlineLevel="1"/>
    <col min="56" max="56" width="9.42578125" bestFit="1" customWidth="1"/>
    <col min="57" max="68" width="8.85546875" customWidth="1" outlineLevel="1"/>
    <col min="70" max="70" width="8.85546875" customWidth="1" outlineLevel="1"/>
    <col min="71" max="71" width="5.85546875" customWidth="1" outlineLevel="1"/>
    <col min="72" max="81" width="8.85546875" customWidth="1" outlineLevel="1"/>
    <col min="83" max="94" width="8.85546875" customWidth="1" outlineLevel="1"/>
  </cols>
  <sheetData>
    <row r="1" spans="2:187" ht="15.75" thickBot="1" x14ac:dyDescent="0.3"/>
    <row r="2" spans="2:187" ht="16.5" thickTop="1" thickBot="1" x14ac:dyDescent="0.3">
      <c r="B2" s="12" t="s">
        <v>56</v>
      </c>
      <c r="C2" s="139">
        <f>+Input!D87</f>
        <v>2020</v>
      </c>
      <c r="D2" s="140"/>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GD2" s="134"/>
      <c r="GE2" s="134"/>
    </row>
    <row r="3" spans="2:187" ht="16.5" thickTop="1" thickBot="1" x14ac:dyDescent="0.3">
      <c r="B3" s="12" t="s">
        <v>57</v>
      </c>
      <c r="C3" s="141">
        <f>+Input!D88</f>
        <v>0.05</v>
      </c>
      <c r="D3" s="142"/>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GD3" s="134"/>
      <c r="GE3" s="134"/>
    </row>
    <row r="4" spans="2:187" ht="16.5" thickTop="1" thickBot="1" x14ac:dyDescent="0.3">
      <c r="B4" s="13" t="s">
        <v>58</v>
      </c>
      <c r="C4" s="143">
        <f>+Input!D89</f>
        <v>25000</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GD4" s="134"/>
      <c r="GE4" s="134"/>
    </row>
    <row r="5" spans="2:187" ht="16.5" thickTop="1" thickBot="1" x14ac:dyDescent="0.3">
      <c r="B5" s="13" t="s">
        <v>59</v>
      </c>
      <c r="C5" s="139">
        <f>+Input!D91</f>
        <v>4</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GD5" s="134"/>
      <c r="GE5" s="134"/>
    </row>
    <row r="6" spans="2:187" ht="16.5" thickTop="1" thickBot="1" x14ac:dyDescent="0.3">
      <c r="B6" s="13" t="s">
        <v>60</v>
      </c>
      <c r="C6" s="139">
        <f>+Input!D90</f>
        <v>5</v>
      </c>
      <c r="D6" s="140"/>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GD6" s="134"/>
      <c r="GE6" s="134"/>
    </row>
    <row r="7" spans="2:187" ht="16.5" thickTop="1" thickBot="1" x14ac:dyDescent="0.3">
      <c r="B7" s="14" t="s">
        <v>61</v>
      </c>
      <c r="C7" s="15">
        <f>+C6*C5</f>
        <v>20</v>
      </c>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GD7" s="134"/>
      <c r="GE7" s="134"/>
    </row>
    <row r="8" spans="2:187" ht="16.5" thickTop="1" thickBot="1" x14ac:dyDescent="0.3">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GD8" s="134"/>
      <c r="GE8" s="134"/>
    </row>
    <row r="9" spans="2:187" ht="16.5" thickTop="1" thickBot="1" x14ac:dyDescent="0.3">
      <c r="B9" s="12" t="s">
        <v>62</v>
      </c>
      <c r="C9" s="12" t="str">
        <f>IF(C5=12,"mensile",IF(C5=6,"bimestrale",IF(C5=4,"trimestrale")))</f>
        <v>trimestrale</v>
      </c>
      <c r="D9" s="141">
        <f>((1+C3)^(1/C5))-1</f>
        <v>1.2272234429039353E-2</v>
      </c>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GD9" s="134"/>
      <c r="GE9" s="134"/>
    </row>
    <row r="10" spans="2:187" ht="16.5" thickTop="1" thickBot="1" x14ac:dyDescent="0.3">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38">
        <f>+INT(BS20)</f>
        <v>9372</v>
      </c>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GD10" s="134"/>
      <c r="GE10" s="134"/>
    </row>
    <row r="11" spans="2:187" ht="16.5" thickTop="1" thickBot="1" x14ac:dyDescent="0.3">
      <c r="B11" s="12" t="s">
        <v>63</v>
      </c>
      <c r="C11" s="12" t="str">
        <f>C9</f>
        <v>trimestrale</v>
      </c>
      <c r="D11" s="144">
        <f>C4/((1-(1+D9)^(-C7))/D9)</f>
        <v>1417.2884349150677</v>
      </c>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GD11" s="134"/>
      <c r="GE11" s="134"/>
    </row>
    <row r="12" spans="2:187" s="135" customFormat="1" ht="15.75" thickTop="1" x14ac:dyDescent="0.25">
      <c r="B12" s="131"/>
      <c r="C12" s="131"/>
      <c r="D12" s="131"/>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GD12" s="136"/>
      <c r="GE12" s="136"/>
    </row>
    <row r="13" spans="2:187" s="135" customFormat="1" x14ac:dyDescent="0.25">
      <c r="B13" s="131"/>
      <c r="C13" s="131"/>
      <c r="D13" s="131"/>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GD13" s="136"/>
      <c r="GE13" s="136"/>
    </row>
    <row r="14" spans="2:187" s="135" customFormat="1" ht="15.75" thickBot="1" x14ac:dyDescent="0.3">
      <c r="B14" s="131"/>
      <c r="C14" s="131"/>
      <c r="D14" s="131"/>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GD14" s="136"/>
      <c r="GE14" s="136"/>
    </row>
    <row r="15" spans="2:187" ht="16.5" thickTop="1" thickBot="1" x14ac:dyDescent="0.3">
      <c r="B15" s="18" t="s">
        <v>64</v>
      </c>
      <c r="C15" s="131"/>
      <c r="D15" s="131"/>
      <c r="E15" s="19" t="s">
        <v>65</v>
      </c>
      <c r="F15" s="19" t="s">
        <v>66</v>
      </c>
      <c r="G15" s="19" t="s">
        <v>67</v>
      </c>
      <c r="H15" s="19" t="s">
        <v>68</v>
      </c>
      <c r="I15" s="19" t="s">
        <v>69</v>
      </c>
      <c r="J15" s="19" t="s">
        <v>70</v>
      </c>
      <c r="K15" s="19" t="s">
        <v>71</v>
      </c>
      <c r="L15" s="19" t="s">
        <v>72</v>
      </c>
      <c r="M15" s="19" t="s">
        <v>73</v>
      </c>
      <c r="N15" s="19" t="s">
        <v>74</v>
      </c>
      <c r="O15" s="19" t="s">
        <v>75</v>
      </c>
      <c r="P15" s="19" t="s">
        <v>76</v>
      </c>
      <c r="Q15" s="20">
        <f>+Parametri!D5</f>
        <v>2020</v>
      </c>
      <c r="R15" s="19" t="s">
        <v>65</v>
      </c>
      <c r="S15" s="19" t="s">
        <v>66</v>
      </c>
      <c r="T15" s="19" t="s">
        <v>67</v>
      </c>
      <c r="U15" s="19" t="s">
        <v>68</v>
      </c>
      <c r="V15" s="19" t="s">
        <v>69</v>
      </c>
      <c r="W15" s="19" t="s">
        <v>70</v>
      </c>
      <c r="X15" s="19" t="s">
        <v>71</v>
      </c>
      <c r="Y15" s="19" t="s">
        <v>72</v>
      </c>
      <c r="Z15" s="19" t="s">
        <v>73</v>
      </c>
      <c r="AA15" s="19" t="s">
        <v>74</v>
      </c>
      <c r="AB15" s="19" t="s">
        <v>75</v>
      </c>
      <c r="AC15" s="19" t="s">
        <v>76</v>
      </c>
      <c r="AD15" s="20">
        <f>+Q15+1</f>
        <v>2021</v>
      </c>
      <c r="AE15" s="19" t="s">
        <v>65</v>
      </c>
      <c r="AF15" s="19" t="s">
        <v>66</v>
      </c>
      <c r="AG15" s="19" t="s">
        <v>67</v>
      </c>
      <c r="AH15" s="19" t="s">
        <v>68</v>
      </c>
      <c r="AI15" s="19" t="s">
        <v>69</v>
      </c>
      <c r="AJ15" s="19" t="s">
        <v>70</v>
      </c>
      <c r="AK15" s="19" t="s">
        <v>71</v>
      </c>
      <c r="AL15" s="19" t="s">
        <v>72</v>
      </c>
      <c r="AM15" s="19" t="s">
        <v>73</v>
      </c>
      <c r="AN15" s="19" t="s">
        <v>74</v>
      </c>
      <c r="AO15" s="19" t="s">
        <v>75</v>
      </c>
      <c r="AP15" s="19" t="s">
        <v>76</v>
      </c>
      <c r="AQ15" s="20">
        <f>+AD15+1</f>
        <v>2022</v>
      </c>
      <c r="AR15" s="19" t="s">
        <v>65</v>
      </c>
      <c r="AS15" s="19" t="s">
        <v>66</v>
      </c>
      <c r="AT15" s="19" t="s">
        <v>67</v>
      </c>
      <c r="AU15" s="19" t="s">
        <v>68</v>
      </c>
      <c r="AV15" s="19" t="s">
        <v>69</v>
      </c>
      <c r="AW15" s="19" t="s">
        <v>70</v>
      </c>
      <c r="AX15" s="19" t="s">
        <v>71</v>
      </c>
      <c r="AY15" s="19" t="s">
        <v>72</v>
      </c>
      <c r="AZ15" s="19" t="s">
        <v>73</v>
      </c>
      <c r="BA15" s="19" t="s">
        <v>74</v>
      </c>
      <c r="BB15" s="19" t="s">
        <v>75</v>
      </c>
      <c r="BC15" s="19" t="s">
        <v>76</v>
      </c>
      <c r="BD15" s="20">
        <f>+AQ15+1</f>
        <v>2023</v>
      </c>
      <c r="BE15" s="19" t="s">
        <v>65</v>
      </c>
      <c r="BF15" s="19" t="s">
        <v>66</v>
      </c>
      <c r="BG15" s="19" t="s">
        <v>67</v>
      </c>
      <c r="BH15" s="19" t="s">
        <v>68</v>
      </c>
      <c r="BI15" s="19" t="s">
        <v>69</v>
      </c>
      <c r="BJ15" s="19" t="s">
        <v>70</v>
      </c>
      <c r="BK15" s="19" t="s">
        <v>71</v>
      </c>
      <c r="BL15" s="19" t="s">
        <v>72</v>
      </c>
      <c r="BM15" s="19" t="s">
        <v>73</v>
      </c>
      <c r="BN15" s="19" t="s">
        <v>74</v>
      </c>
      <c r="BO15" s="19" t="s">
        <v>75</v>
      </c>
      <c r="BP15" s="19" t="s">
        <v>76</v>
      </c>
      <c r="BQ15" s="20">
        <f>+BD15+1</f>
        <v>2024</v>
      </c>
      <c r="BR15" s="19" t="s">
        <v>65</v>
      </c>
      <c r="BS15" s="19" t="s">
        <v>66</v>
      </c>
      <c r="BT15" s="19" t="s">
        <v>67</v>
      </c>
      <c r="BU15" s="19" t="s">
        <v>68</v>
      </c>
      <c r="BV15" s="19" t="s">
        <v>69</v>
      </c>
      <c r="BW15" s="19" t="s">
        <v>70</v>
      </c>
      <c r="BX15" s="19" t="s">
        <v>71</v>
      </c>
      <c r="BY15" s="19" t="s">
        <v>72</v>
      </c>
      <c r="BZ15" s="19" t="s">
        <v>73</v>
      </c>
      <c r="CA15" s="19" t="s">
        <v>74</v>
      </c>
      <c r="CB15" s="19" t="s">
        <v>75</v>
      </c>
      <c r="CC15" s="19" t="s">
        <v>76</v>
      </c>
      <c r="CD15" s="20">
        <f>+BQ15+1</f>
        <v>2025</v>
      </c>
      <c r="CE15" s="19" t="s">
        <v>65</v>
      </c>
      <c r="CF15" s="19" t="s">
        <v>66</v>
      </c>
      <c r="CG15" s="19" t="s">
        <v>67</v>
      </c>
      <c r="CH15" s="19" t="s">
        <v>68</v>
      </c>
      <c r="CI15" s="19" t="s">
        <v>69</v>
      </c>
      <c r="CJ15" s="19" t="s">
        <v>70</v>
      </c>
      <c r="CK15" s="19" t="s">
        <v>71</v>
      </c>
      <c r="CL15" s="19" t="s">
        <v>72</v>
      </c>
      <c r="CM15" s="19" t="s">
        <v>73</v>
      </c>
      <c r="CN15" s="19" t="s">
        <v>74</v>
      </c>
      <c r="CO15" s="19" t="s">
        <v>75</v>
      </c>
      <c r="CP15" s="19" t="s">
        <v>76</v>
      </c>
      <c r="CQ15" s="20">
        <f>+CD15+1</f>
        <v>2026</v>
      </c>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3"/>
      <c r="DY15" s="133"/>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D15" s="134"/>
      <c r="GE15" s="134"/>
    </row>
    <row r="16" spans="2:187" ht="16.5" thickTop="1" thickBot="1" x14ac:dyDescent="0.3">
      <c r="B16" s="12" t="s">
        <v>77</v>
      </c>
      <c r="C16" s="131"/>
      <c r="D16" s="131"/>
      <c r="E16" s="146">
        <f>+D43</f>
        <v>0</v>
      </c>
      <c r="F16" s="146">
        <f t="shared" ref="F16:P16" si="0">+E43</f>
        <v>0</v>
      </c>
      <c r="G16" s="146">
        <f t="shared" si="0"/>
        <v>0</v>
      </c>
      <c r="H16" s="146">
        <f t="shared" si="0"/>
        <v>0</v>
      </c>
      <c r="I16" s="146">
        <f t="shared" si="0"/>
        <v>0</v>
      </c>
      <c r="J16" s="146">
        <f t="shared" si="0"/>
        <v>0</v>
      </c>
      <c r="K16" s="146">
        <f t="shared" si="0"/>
        <v>0</v>
      </c>
      <c r="L16" s="146">
        <f t="shared" si="0"/>
        <v>0</v>
      </c>
      <c r="M16" s="146">
        <f t="shared" si="0"/>
        <v>0</v>
      </c>
      <c r="N16" s="146">
        <f t="shared" si="0"/>
        <v>0</v>
      </c>
      <c r="O16" s="146">
        <f t="shared" si="0"/>
        <v>0</v>
      </c>
      <c r="P16" s="146">
        <f t="shared" si="0"/>
        <v>0</v>
      </c>
      <c r="Q16" s="144">
        <f t="shared" ref="Q16:CQ16" si="1">+Q19+Q17</f>
        <v>289.02672783603924</v>
      </c>
      <c r="R16" s="146">
        <f>+P43</f>
        <v>0</v>
      </c>
      <c r="S16" s="146">
        <f t="shared" ref="S16:AC16" si="2">+Q43</f>
        <v>0</v>
      </c>
      <c r="T16" s="146">
        <f t="shared" si="2"/>
        <v>0</v>
      </c>
      <c r="U16" s="146">
        <f t="shared" si="2"/>
        <v>0</v>
      </c>
      <c r="V16" s="146">
        <f t="shared" si="2"/>
        <v>368.56236695366698</v>
      </c>
      <c r="W16" s="146">
        <f t="shared" si="2"/>
        <v>368.56236695366698</v>
      </c>
      <c r="X16" s="146">
        <f t="shared" si="2"/>
        <v>368.56236695366698</v>
      </c>
      <c r="Y16" s="146">
        <f t="shared" si="2"/>
        <v>368.56236695366698</v>
      </c>
      <c r="Z16" s="146">
        <f t="shared" si="2"/>
        <v>368.56236695366698</v>
      </c>
      <c r="AA16" s="146">
        <f t="shared" si="2"/>
        <v>368.56236695366698</v>
      </c>
      <c r="AB16" s="146">
        <f t="shared" si="2"/>
        <v>368.56236695366698</v>
      </c>
      <c r="AC16" s="146">
        <f t="shared" si="2"/>
        <v>368.56236695366698</v>
      </c>
      <c r="AD16" s="144">
        <f t="shared" si="1"/>
        <v>3113.6570658213577</v>
      </c>
      <c r="AE16" s="146">
        <f>+AB43</f>
        <v>368.56236695366698</v>
      </c>
      <c r="AF16" s="146">
        <f t="shared" ref="AF16:AP16" si="3">+AC43</f>
        <v>368.56236695366698</v>
      </c>
      <c r="AG16" s="146">
        <f t="shared" si="3"/>
        <v>368.56236695366698</v>
      </c>
      <c r="AH16" s="146">
        <f t="shared" si="3"/>
        <v>368.56236695366698</v>
      </c>
      <c r="AI16" s="146">
        <f t="shared" si="3"/>
        <v>368.56236695366698</v>
      </c>
      <c r="AJ16" s="146">
        <f t="shared" si="3"/>
        <v>368.56236695366698</v>
      </c>
      <c r="AK16" s="146">
        <f t="shared" si="3"/>
        <v>368.56236695366698</v>
      </c>
      <c r="AL16" s="146">
        <f t="shared" si="3"/>
        <v>368.56236695366698</v>
      </c>
      <c r="AM16" s="146">
        <f t="shared" si="3"/>
        <v>368.56236695366698</v>
      </c>
      <c r="AN16" s="146">
        <f t="shared" si="3"/>
        <v>368.56236695366698</v>
      </c>
      <c r="AO16" s="146">
        <f t="shared" si="3"/>
        <v>368.56236695366698</v>
      </c>
      <c r="AP16" s="146">
        <f t="shared" si="3"/>
        <v>368.56236695366698</v>
      </c>
      <c r="AQ16" s="144">
        <f t="shared" si="1"/>
        <v>4422.748403444004</v>
      </c>
      <c r="AR16" s="146">
        <f>+AN43</f>
        <v>368.56236695366698</v>
      </c>
      <c r="AS16" s="146">
        <f t="shared" ref="AS16:BC16" si="4">+AO43</f>
        <v>368.56236695366698</v>
      </c>
      <c r="AT16" s="146">
        <f t="shared" si="4"/>
        <v>368.56236695366698</v>
      </c>
      <c r="AU16" s="146">
        <f t="shared" si="4"/>
        <v>368.56236695366698</v>
      </c>
      <c r="AV16" s="146">
        <f t="shared" si="4"/>
        <v>368.56236695366698</v>
      </c>
      <c r="AW16" s="146">
        <f t="shared" si="4"/>
        <v>368.56236695366698</v>
      </c>
      <c r="AX16" s="146">
        <f t="shared" si="4"/>
        <v>368.56236695366698</v>
      </c>
      <c r="AY16" s="146">
        <f t="shared" si="4"/>
        <v>368.56236695366698</v>
      </c>
      <c r="AZ16" s="146">
        <f t="shared" si="4"/>
        <v>368.56236695366698</v>
      </c>
      <c r="BA16" s="146">
        <f t="shared" si="4"/>
        <v>368.56236695366698</v>
      </c>
      <c r="BB16" s="146">
        <f t="shared" si="4"/>
        <v>368.56236695366698</v>
      </c>
      <c r="BC16" s="146">
        <f t="shared" si="4"/>
        <v>368.56236695366698</v>
      </c>
      <c r="BD16" s="144">
        <f t="shared" si="1"/>
        <v>4422.748403444004</v>
      </c>
      <c r="BE16" s="146">
        <f>+AZ43</f>
        <v>368.56236695366698</v>
      </c>
      <c r="BF16" s="146">
        <f t="shared" ref="BF16:BP16" si="5">+BA43</f>
        <v>368.56236695366698</v>
      </c>
      <c r="BG16" s="146">
        <f t="shared" si="5"/>
        <v>368.56236695366698</v>
      </c>
      <c r="BH16" s="146">
        <f t="shared" si="5"/>
        <v>368.56236695366698</v>
      </c>
      <c r="BI16" s="146">
        <f t="shared" si="5"/>
        <v>368.56236695366698</v>
      </c>
      <c r="BJ16" s="146">
        <f t="shared" si="5"/>
        <v>368.56236695366698</v>
      </c>
      <c r="BK16" s="146">
        <f t="shared" si="5"/>
        <v>368.56236695366698</v>
      </c>
      <c r="BL16" s="146">
        <f t="shared" si="5"/>
        <v>368.56236695366698</v>
      </c>
      <c r="BM16" s="146">
        <f t="shared" si="5"/>
        <v>368.56236695366698</v>
      </c>
      <c r="BN16" s="146">
        <f t="shared" si="5"/>
        <v>368.56236695366698</v>
      </c>
      <c r="BO16" s="146">
        <f t="shared" si="5"/>
        <v>368.56236695366698</v>
      </c>
      <c r="BP16" s="146">
        <f t="shared" si="5"/>
        <v>368.56236695366698</v>
      </c>
      <c r="BQ16" s="144">
        <f t="shared" si="1"/>
        <v>4422.7484034440049</v>
      </c>
      <c r="BR16" s="146">
        <f>+BL43</f>
        <v>368.56236695366698</v>
      </c>
      <c r="BS16" s="146">
        <f t="shared" ref="BS16:CC16" si="6">+BM43</f>
        <v>368.56236695366698</v>
      </c>
      <c r="BT16" s="146">
        <f t="shared" si="6"/>
        <v>368.56236695366698</v>
      </c>
      <c r="BU16" s="146">
        <f t="shared" si="6"/>
        <v>368.56236695366698</v>
      </c>
      <c r="BV16" s="146">
        <f t="shared" si="6"/>
        <v>368.56236695366698</v>
      </c>
      <c r="BW16" s="146">
        <f t="shared" si="6"/>
        <v>368.56236695366698</v>
      </c>
      <c r="BX16" s="146">
        <f t="shared" si="6"/>
        <v>368.56236695366698</v>
      </c>
      <c r="BY16" s="146">
        <f t="shared" si="6"/>
        <v>368.56236695366698</v>
      </c>
      <c r="BZ16" s="146">
        <f t="shared" si="6"/>
        <v>368.56236695366698</v>
      </c>
      <c r="CA16" s="146">
        <f t="shared" si="6"/>
        <v>368.56236695366698</v>
      </c>
      <c r="CB16" s="146">
        <f t="shared" si="6"/>
        <v>368.56236695366698</v>
      </c>
      <c r="CC16" s="146">
        <f t="shared" si="6"/>
        <v>368.56236695366698</v>
      </c>
      <c r="CD16" s="144">
        <f t="shared" si="1"/>
        <v>4422.748403444004</v>
      </c>
      <c r="CE16" s="146">
        <f>+BX43</f>
        <v>368.56236695366698</v>
      </c>
      <c r="CF16" s="146">
        <f t="shared" ref="CF16:CP16" si="7">+BY43</f>
        <v>368.56236695366698</v>
      </c>
      <c r="CG16" s="146">
        <f t="shared" si="7"/>
        <v>368.56236695366698</v>
      </c>
      <c r="CH16" s="146">
        <f t="shared" si="7"/>
        <v>368.56236695366698</v>
      </c>
      <c r="CI16" s="146">
        <f t="shared" si="7"/>
        <v>368.56236695366698</v>
      </c>
      <c r="CJ16" s="146">
        <f t="shared" si="7"/>
        <v>368.56236695366698</v>
      </c>
      <c r="CK16" s="146">
        <f t="shared" si="7"/>
        <v>368.56236695366698</v>
      </c>
      <c r="CL16" s="146">
        <f t="shared" si="7"/>
        <v>368.56236695366698</v>
      </c>
      <c r="CM16" s="146">
        <f t="shared" si="7"/>
        <v>368.56236695366698</v>
      </c>
      <c r="CN16" s="146">
        <f t="shared" si="7"/>
        <v>368.56236695366698</v>
      </c>
      <c r="CO16" s="146">
        <f t="shared" si="7"/>
        <v>368.56236695366698</v>
      </c>
      <c r="CP16" s="146">
        <f t="shared" si="7"/>
        <v>368.56236695366698</v>
      </c>
      <c r="CQ16" s="144">
        <f t="shared" si="1"/>
        <v>4422.7484034440031</v>
      </c>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D16" s="134"/>
      <c r="GE16" s="134"/>
    </row>
    <row r="17" spans="2:187" ht="16.5" thickTop="1" thickBot="1" x14ac:dyDescent="0.3">
      <c r="B17" s="12" t="s">
        <v>78</v>
      </c>
      <c r="C17" s="131"/>
      <c r="D17" s="131"/>
      <c r="E17" s="146">
        <f>+D44</f>
        <v>0</v>
      </c>
      <c r="F17" s="146">
        <f t="shared" ref="F17:P17" si="8">+E44</f>
        <v>0</v>
      </c>
      <c r="G17" s="146">
        <f t="shared" si="8"/>
        <v>0</v>
      </c>
      <c r="H17" s="146">
        <f t="shared" si="8"/>
        <v>0</v>
      </c>
      <c r="I17" s="146">
        <f t="shared" si="8"/>
        <v>0</v>
      </c>
      <c r="J17" s="146">
        <f t="shared" si="8"/>
        <v>0</v>
      </c>
      <c r="K17" s="146">
        <f t="shared" si="8"/>
        <v>0</v>
      </c>
      <c r="L17" s="146">
        <f t="shared" si="8"/>
        <v>0</v>
      </c>
      <c r="M17" s="146">
        <f t="shared" si="8"/>
        <v>0</v>
      </c>
      <c r="N17" s="146">
        <f t="shared" si="8"/>
        <v>0</v>
      </c>
      <c r="O17" s="146">
        <f t="shared" si="8"/>
        <v>0</v>
      </c>
      <c r="P17" s="146">
        <f t="shared" si="8"/>
        <v>0</v>
      </c>
      <c r="Q17" s="144">
        <f>+SUM(E17:P17)</f>
        <v>0</v>
      </c>
      <c r="R17" s="146">
        <f>+P44</f>
        <v>0</v>
      </c>
      <c r="S17" s="146">
        <f t="shared" ref="S17:AC17" si="9">+Q44</f>
        <v>0</v>
      </c>
      <c r="T17" s="146">
        <f t="shared" si="9"/>
        <v>0</v>
      </c>
      <c r="U17" s="146">
        <f t="shared" si="9"/>
        <v>0</v>
      </c>
      <c r="V17" s="146">
        <f t="shared" si="9"/>
        <v>327.2728344056614</v>
      </c>
      <c r="W17" s="146">
        <f t="shared" si="9"/>
        <v>327.81335209959218</v>
      </c>
      <c r="X17" s="146">
        <f t="shared" si="9"/>
        <v>328.35476250243966</v>
      </c>
      <c r="Y17" s="146">
        <f t="shared" si="9"/>
        <v>328.89706708858517</v>
      </c>
      <c r="Z17" s="146">
        <f t="shared" si="9"/>
        <v>329.44026733484509</v>
      </c>
      <c r="AA17" s="146">
        <f t="shared" si="9"/>
        <v>329.9843647204749</v>
      </c>
      <c r="AB17" s="146">
        <f t="shared" si="9"/>
        <v>330.5293607271733</v>
      </c>
      <c r="AC17" s="146">
        <f t="shared" si="9"/>
        <v>331.07525683908591</v>
      </c>
      <c r="AD17" s="144">
        <f>+SUM(R17:AC17)</f>
        <v>2633.3672657178572</v>
      </c>
      <c r="AE17" s="146">
        <f>+AB44</f>
        <v>331.62205454280979</v>
      </c>
      <c r="AF17" s="146">
        <f t="shared" ref="AF17:AP17" si="10">+AC44</f>
        <v>332.16975532739707</v>
      </c>
      <c r="AG17" s="146">
        <f t="shared" si="10"/>
        <v>332.7183606843592</v>
      </c>
      <c r="AH17" s="146">
        <f t="shared" si="10"/>
        <v>333.26787210767105</v>
      </c>
      <c r="AI17" s="146">
        <f t="shared" si="10"/>
        <v>333.8182910937748</v>
      </c>
      <c r="AJ17" s="146">
        <f t="shared" si="10"/>
        <v>334.36961914158428</v>
      </c>
      <c r="AK17" s="146">
        <f t="shared" si="10"/>
        <v>334.92185775248868</v>
      </c>
      <c r="AL17" s="146">
        <f t="shared" si="10"/>
        <v>335.47500843035709</v>
      </c>
      <c r="AM17" s="146">
        <f t="shared" si="10"/>
        <v>336.02907268154217</v>
      </c>
      <c r="AN17" s="146">
        <f t="shared" si="10"/>
        <v>336.58405201488461</v>
      </c>
      <c r="AO17" s="146">
        <f t="shared" si="10"/>
        <v>337.13994794171691</v>
      </c>
      <c r="AP17" s="146">
        <f t="shared" si="10"/>
        <v>337.69676197586784</v>
      </c>
      <c r="AQ17" s="144">
        <f>+SUM(AE17:AP17)</f>
        <v>4015.8126536944533</v>
      </c>
      <c r="AR17" s="146">
        <f>+AN44</f>
        <v>338.25449563366618</v>
      </c>
      <c r="AS17" s="146">
        <f t="shared" ref="AS17:BC17" si="11">+AO44</f>
        <v>338.81315043394522</v>
      </c>
      <c r="AT17" s="146">
        <f t="shared" si="11"/>
        <v>339.37272789804661</v>
      </c>
      <c r="AU17" s="146">
        <f t="shared" si="11"/>
        <v>339.93322954982466</v>
      </c>
      <c r="AV17" s="146">
        <f t="shared" si="11"/>
        <v>340.49465691565052</v>
      </c>
      <c r="AW17" s="146">
        <f t="shared" si="11"/>
        <v>341.05701152441611</v>
      </c>
      <c r="AX17" s="146">
        <f t="shared" si="11"/>
        <v>341.62029490753866</v>
      </c>
      <c r="AY17" s="146">
        <f t="shared" si="11"/>
        <v>342.18450859896438</v>
      </c>
      <c r="AZ17" s="146">
        <f t="shared" si="11"/>
        <v>342.74965413517322</v>
      </c>
      <c r="BA17" s="146">
        <f t="shared" si="11"/>
        <v>343.31573305518248</v>
      </c>
      <c r="BB17" s="146">
        <f t="shared" si="11"/>
        <v>343.88274690055147</v>
      </c>
      <c r="BC17" s="146">
        <f t="shared" si="11"/>
        <v>344.45069721538539</v>
      </c>
      <c r="BD17" s="144">
        <f>+SUM(AR17:BC17)</f>
        <v>4096.1289067683447</v>
      </c>
      <c r="BE17" s="146">
        <f>+AZ44</f>
        <v>345.01958554633973</v>
      </c>
      <c r="BF17" s="146">
        <f t="shared" ref="BF17:BP17" si="12">+BA44</f>
        <v>345.58941344262428</v>
      </c>
      <c r="BG17" s="146">
        <f t="shared" si="12"/>
        <v>346.1601824560077</v>
      </c>
      <c r="BH17" s="146">
        <f t="shared" si="12"/>
        <v>346.73189414082134</v>
      </c>
      <c r="BI17" s="146">
        <f t="shared" si="12"/>
        <v>347.30455005396374</v>
      </c>
      <c r="BJ17" s="146">
        <f t="shared" si="12"/>
        <v>347.87815175490465</v>
      </c>
      <c r="BK17" s="146">
        <f t="shared" si="12"/>
        <v>348.45270080568963</v>
      </c>
      <c r="BL17" s="146">
        <f t="shared" si="12"/>
        <v>349.0281987709439</v>
      </c>
      <c r="BM17" s="146">
        <f t="shared" si="12"/>
        <v>349.6046472178769</v>
      </c>
      <c r="BN17" s="146">
        <f t="shared" si="12"/>
        <v>350.18204771628638</v>
      </c>
      <c r="BO17" s="146">
        <f t="shared" si="12"/>
        <v>350.7604018385627</v>
      </c>
      <c r="BP17" s="146">
        <f t="shared" si="12"/>
        <v>351.33971115969331</v>
      </c>
      <c r="BQ17" s="144">
        <f>+SUM(BE17:BP17)</f>
        <v>4178.0514849037154</v>
      </c>
      <c r="BR17" s="146">
        <f>+BL44</f>
        <v>351.91997725726668</v>
      </c>
      <c r="BS17" s="146">
        <f t="shared" ref="BS17:CC17" si="13">+BM44</f>
        <v>352.50120171147699</v>
      </c>
      <c r="BT17" s="146">
        <f t="shared" si="13"/>
        <v>353.08338610512806</v>
      </c>
      <c r="BU17" s="146">
        <f t="shared" si="13"/>
        <v>353.66653202363801</v>
      </c>
      <c r="BV17" s="146">
        <f t="shared" si="13"/>
        <v>354.25064105504322</v>
      </c>
      <c r="BW17" s="146">
        <f t="shared" si="13"/>
        <v>354.83571479000295</v>
      </c>
      <c r="BX17" s="146">
        <f t="shared" si="13"/>
        <v>355.42175482180363</v>
      </c>
      <c r="BY17" s="146">
        <f t="shared" si="13"/>
        <v>356.008762746363</v>
      </c>
      <c r="BZ17" s="146">
        <f t="shared" si="13"/>
        <v>356.59674016223465</v>
      </c>
      <c r="CA17" s="146">
        <f t="shared" si="13"/>
        <v>357.18568867061231</v>
      </c>
      <c r="CB17" s="146">
        <f t="shared" si="13"/>
        <v>357.77560987533417</v>
      </c>
      <c r="CC17" s="146">
        <f t="shared" si="13"/>
        <v>358.3665053828874</v>
      </c>
      <c r="CD17" s="144">
        <f>+SUM(BR17:CC17)</f>
        <v>4261.6125146017912</v>
      </c>
      <c r="CE17" s="146">
        <f>+BX44</f>
        <v>358.95837680241226</v>
      </c>
      <c r="CF17" s="146">
        <f t="shared" ref="CF17:CP17" si="14">+BY44</f>
        <v>359.55122574570674</v>
      </c>
      <c r="CG17" s="146">
        <f t="shared" si="14"/>
        <v>360.14505382723087</v>
      </c>
      <c r="CH17" s="146">
        <f t="shared" si="14"/>
        <v>360.73986266411094</v>
      </c>
      <c r="CI17" s="146">
        <f t="shared" si="14"/>
        <v>361.33565387614431</v>
      </c>
      <c r="CJ17" s="146">
        <f t="shared" si="14"/>
        <v>361.93242908580322</v>
      </c>
      <c r="CK17" s="146">
        <f t="shared" si="14"/>
        <v>362.5301899182399</v>
      </c>
      <c r="CL17" s="146">
        <f t="shared" si="14"/>
        <v>363.12893800129046</v>
      </c>
      <c r="CM17" s="146">
        <f t="shared" si="14"/>
        <v>363.72867496547957</v>
      </c>
      <c r="CN17" s="146">
        <f t="shared" si="14"/>
        <v>364.32940244402477</v>
      </c>
      <c r="CO17" s="146">
        <f t="shared" si="14"/>
        <v>364.93112207284105</v>
      </c>
      <c r="CP17" s="146">
        <f t="shared" si="14"/>
        <v>365.53383549054536</v>
      </c>
      <c r="CQ17" s="144">
        <f>+SUM(CE17:CP17)</f>
        <v>4346.8447648938291</v>
      </c>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0"/>
      <c r="EX17" s="130"/>
      <c r="EY17" s="130"/>
      <c r="EZ17" s="130"/>
      <c r="FA17" s="130"/>
      <c r="FB17" s="130"/>
      <c r="FC17" s="130"/>
      <c r="FD17" s="130"/>
      <c r="FE17" s="130"/>
      <c r="FF17" s="130"/>
      <c r="FG17" s="130"/>
      <c r="FH17" s="130"/>
      <c r="FI17" s="130"/>
      <c r="FJ17" s="130"/>
      <c r="FK17" s="130"/>
      <c r="FL17" s="130"/>
      <c r="FM17" s="130"/>
      <c r="FN17" s="130"/>
      <c r="FO17" s="130"/>
      <c r="FP17" s="130"/>
      <c r="FQ17" s="130"/>
      <c r="FR17" s="130"/>
      <c r="FS17" s="130"/>
      <c r="FT17" s="130"/>
      <c r="FU17" s="130"/>
      <c r="FV17" s="130"/>
      <c r="FW17" s="130"/>
      <c r="FX17" s="130"/>
      <c r="FY17" s="130"/>
      <c r="FZ17" s="130"/>
      <c r="GA17" s="130"/>
      <c r="GB17" s="130"/>
      <c r="GD17" s="134"/>
      <c r="GE17" s="134"/>
    </row>
    <row r="18" spans="2:187" ht="16.5" thickTop="1" thickBot="1" x14ac:dyDescent="0.3">
      <c r="B18" s="12" t="s">
        <v>79</v>
      </c>
      <c r="C18" s="131"/>
      <c r="D18" s="131"/>
      <c r="E18" s="146"/>
      <c r="F18" s="146"/>
      <c r="G18" s="146"/>
      <c r="H18" s="146"/>
      <c r="I18" s="146"/>
      <c r="J18" s="146"/>
      <c r="K18" s="146"/>
      <c r="L18" s="146"/>
      <c r="M18" s="146"/>
      <c r="N18" s="146"/>
      <c r="O18" s="146"/>
      <c r="P18" s="146"/>
      <c r="Q18" s="144">
        <f>+P18</f>
        <v>0</v>
      </c>
      <c r="R18" s="146"/>
      <c r="S18" s="146"/>
      <c r="T18" s="146"/>
      <c r="U18" s="146"/>
      <c r="V18" s="146"/>
      <c r="W18" s="146"/>
      <c r="X18" s="146"/>
      <c r="Y18" s="146"/>
      <c r="Z18" s="146"/>
      <c r="AA18" s="146"/>
      <c r="AB18" s="146"/>
      <c r="AC18" s="146"/>
      <c r="AD18" s="144">
        <f>+AC18</f>
        <v>0</v>
      </c>
      <c r="AE18" s="146"/>
      <c r="AF18" s="146"/>
      <c r="AG18" s="146"/>
      <c r="AH18" s="146"/>
      <c r="AI18" s="146"/>
      <c r="AJ18" s="146"/>
      <c r="AK18" s="146"/>
      <c r="AL18" s="146"/>
      <c r="AM18" s="146"/>
      <c r="AN18" s="146"/>
      <c r="AO18" s="146"/>
      <c r="AP18" s="146"/>
      <c r="AQ18" s="144">
        <f>+AP18</f>
        <v>0</v>
      </c>
      <c r="AR18" s="146"/>
      <c r="AS18" s="146"/>
      <c r="AT18" s="146"/>
      <c r="AU18" s="146"/>
      <c r="AV18" s="146"/>
      <c r="AW18" s="146"/>
      <c r="AX18" s="146"/>
      <c r="AY18" s="146"/>
      <c r="AZ18" s="146"/>
      <c r="BA18" s="146"/>
      <c r="BB18" s="146"/>
      <c r="BC18" s="146"/>
      <c r="BD18" s="144">
        <f>+BC18</f>
        <v>0</v>
      </c>
      <c r="BE18" s="146"/>
      <c r="BF18" s="146"/>
      <c r="BG18" s="146"/>
      <c r="BH18" s="146"/>
      <c r="BI18" s="146"/>
      <c r="BJ18" s="146"/>
      <c r="BK18" s="146"/>
      <c r="BL18" s="146"/>
      <c r="BM18" s="146"/>
      <c r="BN18" s="146"/>
      <c r="BO18" s="146"/>
      <c r="BP18" s="146"/>
      <c r="BQ18" s="144">
        <f>+BP18</f>
        <v>0</v>
      </c>
      <c r="BR18" s="146"/>
      <c r="BS18" s="146"/>
      <c r="BT18" s="146"/>
      <c r="BU18" s="146"/>
      <c r="BV18" s="146"/>
      <c r="BW18" s="146"/>
      <c r="BX18" s="146"/>
      <c r="BY18" s="146"/>
      <c r="BZ18" s="146"/>
      <c r="CA18" s="146"/>
      <c r="CB18" s="146"/>
      <c r="CC18" s="146"/>
      <c r="CD18" s="144">
        <f>+CC18</f>
        <v>0</v>
      </c>
      <c r="CE18" s="146"/>
      <c r="CF18" s="146"/>
      <c r="CG18" s="146"/>
      <c r="CH18" s="146"/>
      <c r="CI18" s="146"/>
      <c r="CJ18" s="146"/>
      <c r="CK18" s="146"/>
      <c r="CL18" s="146"/>
      <c r="CM18" s="146"/>
      <c r="CN18" s="146"/>
      <c r="CO18" s="146"/>
      <c r="CP18" s="146"/>
      <c r="CQ18" s="144">
        <f>+CP18</f>
        <v>0</v>
      </c>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D18" s="134"/>
      <c r="GE18" s="134"/>
    </row>
    <row r="19" spans="2:187" ht="16.5" thickTop="1" thickBot="1" x14ac:dyDescent="0.3">
      <c r="B19" s="12" t="s">
        <v>80</v>
      </c>
      <c r="C19" s="131"/>
      <c r="D19" s="131"/>
      <c r="E19" s="146">
        <f>+D45</f>
        <v>0</v>
      </c>
      <c r="F19" s="146">
        <f t="shared" ref="F19:P19" si="15">+E45</f>
        <v>0</v>
      </c>
      <c r="G19" s="146">
        <f t="shared" si="15"/>
        <v>0</v>
      </c>
      <c r="H19" s="146">
        <f t="shared" si="15"/>
        <v>0</v>
      </c>
      <c r="I19" s="146">
        <f t="shared" si="15"/>
        <v>0</v>
      </c>
      <c r="J19" s="146">
        <f t="shared" si="15"/>
        <v>41.289532548005603</v>
      </c>
      <c r="K19" s="146">
        <f t="shared" si="15"/>
        <v>41.289532548005603</v>
      </c>
      <c r="L19" s="146">
        <f t="shared" si="15"/>
        <v>41.289532548005603</v>
      </c>
      <c r="M19" s="146">
        <f t="shared" si="15"/>
        <v>41.289532548005603</v>
      </c>
      <c r="N19" s="146">
        <f t="shared" si="15"/>
        <v>41.289532548005603</v>
      </c>
      <c r="O19" s="146">
        <f t="shared" si="15"/>
        <v>41.289532548005603</v>
      </c>
      <c r="P19" s="146">
        <f t="shared" si="15"/>
        <v>41.289532548005603</v>
      </c>
      <c r="Q19" s="144">
        <f>+SUM(E19:P19)</f>
        <v>289.02672783603924</v>
      </c>
      <c r="R19" s="146">
        <f>+P45</f>
        <v>41.289532548005603</v>
      </c>
      <c r="S19" s="146">
        <f t="shared" ref="S19:AC19" si="16">+Q45</f>
        <v>41.289532548005603</v>
      </c>
      <c r="T19" s="146">
        <f t="shared" si="16"/>
        <v>41.289532548005603</v>
      </c>
      <c r="U19" s="146">
        <f t="shared" si="16"/>
        <v>41.289532548005603</v>
      </c>
      <c r="V19" s="146">
        <f t="shared" si="16"/>
        <v>41.289532548005603</v>
      </c>
      <c r="W19" s="146">
        <f t="shared" si="16"/>
        <v>40.749014854074773</v>
      </c>
      <c r="X19" s="146">
        <f t="shared" si="16"/>
        <v>40.207604451227304</v>
      </c>
      <c r="Y19" s="146">
        <f t="shared" si="16"/>
        <v>39.665299865081813</v>
      </c>
      <c r="Z19" s="146">
        <f t="shared" si="16"/>
        <v>39.122099618821906</v>
      </c>
      <c r="AA19" s="146">
        <f t="shared" si="16"/>
        <v>38.578002233192073</v>
      </c>
      <c r="AB19" s="146">
        <f t="shared" si="16"/>
        <v>38.033006226493711</v>
      </c>
      <c r="AC19" s="146">
        <f t="shared" si="16"/>
        <v>37.487110114581064</v>
      </c>
      <c r="AD19" s="144">
        <f>+SUM(R19:AC19)</f>
        <v>480.28980010350068</v>
      </c>
      <c r="AE19" s="146">
        <f>+AB45</f>
        <v>36.940312410857196</v>
      </c>
      <c r="AF19" s="146">
        <f t="shared" ref="AF19:AP19" si="17">+AC45</f>
        <v>36.392611626269918</v>
      </c>
      <c r="AG19" s="146">
        <f t="shared" si="17"/>
        <v>35.844006269307776</v>
      </c>
      <c r="AH19" s="146">
        <f t="shared" si="17"/>
        <v>35.294494845995942</v>
      </c>
      <c r="AI19" s="146">
        <f t="shared" si="17"/>
        <v>34.74407585989217</v>
      </c>
      <c r="AJ19" s="146">
        <f t="shared" si="17"/>
        <v>34.192747812082729</v>
      </c>
      <c r="AK19" s="146">
        <f t="shared" si="17"/>
        <v>33.640509201178304</v>
      </c>
      <c r="AL19" s="146">
        <f t="shared" si="17"/>
        <v>33.087358523309909</v>
      </c>
      <c r="AM19" s="146">
        <f t="shared" si="17"/>
        <v>32.533294272124806</v>
      </c>
      <c r="AN19" s="146">
        <f t="shared" si="17"/>
        <v>31.978314938782372</v>
      </c>
      <c r="AO19" s="146">
        <f t="shared" si="17"/>
        <v>31.422419011950044</v>
      </c>
      <c r="AP19" s="146">
        <f t="shared" si="17"/>
        <v>30.865604977799148</v>
      </c>
      <c r="AQ19" s="144">
        <f>+SUM(AE19:AP19)</f>
        <v>406.93574974955033</v>
      </c>
      <c r="AR19" s="146">
        <f>+AN45</f>
        <v>30.3078713200008</v>
      </c>
      <c r="AS19" s="146">
        <f t="shared" ref="AS19:BC19" si="18">+AO45</f>
        <v>29.749216519721777</v>
      </c>
      <c r="AT19" s="146">
        <f t="shared" si="18"/>
        <v>29.189639055620393</v>
      </c>
      <c r="AU19" s="146">
        <f t="shared" si="18"/>
        <v>28.629137403842318</v>
      </c>
      <c r="AV19" s="146">
        <f t="shared" si="18"/>
        <v>28.067710038016472</v>
      </c>
      <c r="AW19" s="146">
        <f t="shared" si="18"/>
        <v>27.505355429250844</v>
      </c>
      <c r="AX19" s="146">
        <f t="shared" si="18"/>
        <v>26.942072046128327</v>
      </c>
      <c r="AY19" s="146">
        <f t="shared" si="18"/>
        <v>26.377858354702568</v>
      </c>
      <c r="AZ19" s="146">
        <f t="shared" si="18"/>
        <v>25.812712818493758</v>
      </c>
      <c r="BA19" s="146">
        <f t="shared" si="18"/>
        <v>25.246633898484479</v>
      </c>
      <c r="BB19" s="146">
        <f t="shared" si="18"/>
        <v>24.679620053115507</v>
      </c>
      <c r="BC19" s="146">
        <f t="shared" si="18"/>
        <v>24.111669738281591</v>
      </c>
      <c r="BD19" s="144">
        <f>+SUM(AR19:BC19)</f>
        <v>326.61949667565887</v>
      </c>
      <c r="BE19" s="146">
        <f>+AZ45</f>
        <v>23.542781407327276</v>
      </c>
      <c r="BF19" s="146">
        <f t="shared" ref="BF19:BP19" si="19">+BA45</f>
        <v>22.972953511042675</v>
      </c>
      <c r="BG19" s="146">
        <f t="shared" si="19"/>
        <v>22.402184497659263</v>
      </c>
      <c r="BH19" s="146">
        <f t="shared" si="19"/>
        <v>21.830472812845628</v>
      </c>
      <c r="BI19" s="146">
        <f t="shared" si="19"/>
        <v>21.257816899703265</v>
      </c>
      <c r="BJ19" s="146">
        <f t="shared" si="19"/>
        <v>20.684215198762324</v>
      </c>
      <c r="BK19" s="146">
        <f t="shared" si="19"/>
        <v>20.109666147977354</v>
      </c>
      <c r="BL19" s="146">
        <f t="shared" si="19"/>
        <v>19.534168182723075</v>
      </c>
      <c r="BM19" s="146">
        <f t="shared" si="19"/>
        <v>18.957719735790089</v>
      </c>
      <c r="BN19" s="146">
        <f t="shared" si="19"/>
        <v>18.380319237380625</v>
      </c>
      <c r="BO19" s="146">
        <f t="shared" si="19"/>
        <v>17.801965115104274</v>
      </c>
      <c r="BP19" s="146">
        <f t="shared" si="19"/>
        <v>17.222655793973679</v>
      </c>
      <c r="BQ19" s="144">
        <f>+SUM(BE19:BP19)</f>
        <v>244.69691854028952</v>
      </c>
      <c r="BR19" s="146">
        <f>+BL45</f>
        <v>16.642389696400276</v>
      </c>
      <c r="BS19" s="146">
        <f t="shared" ref="BS19:CC19" si="20">+BM45</f>
        <v>16.061165242189986</v>
      </c>
      <c r="BT19" s="146">
        <f t="shared" si="20"/>
        <v>15.478980848538901</v>
      </c>
      <c r="BU19" s="146">
        <f t="shared" si="20"/>
        <v>14.895834930028991</v>
      </c>
      <c r="BV19" s="146">
        <f t="shared" si="20"/>
        <v>14.311725898623779</v>
      </c>
      <c r="BW19" s="146">
        <f t="shared" si="20"/>
        <v>13.726652163664017</v>
      </c>
      <c r="BX19" s="146">
        <f t="shared" si="20"/>
        <v>13.14061213186335</v>
      </c>
      <c r="BY19" s="146">
        <f t="shared" si="20"/>
        <v>12.553604207303984</v>
      </c>
      <c r="BZ19" s="146">
        <f t="shared" si="20"/>
        <v>11.965626791432339</v>
      </c>
      <c r="CA19" s="146">
        <f t="shared" si="20"/>
        <v>11.376678283054687</v>
      </c>
      <c r="CB19" s="146">
        <f t="shared" si="20"/>
        <v>10.786757078332807</v>
      </c>
      <c r="CC19" s="146">
        <f t="shared" si="20"/>
        <v>10.1958615707796</v>
      </c>
      <c r="CD19" s="144">
        <f>+SUM(BR19:CC19)</f>
        <v>161.13588884221272</v>
      </c>
      <c r="CE19" s="146">
        <f>+BX45</f>
        <v>9.6039901512547292</v>
      </c>
      <c r="CF19" s="146">
        <f t="shared" ref="CF19:CP19" si="21">+BY45</f>
        <v>9.0111412079602307</v>
      </c>
      <c r="CG19" s="146">
        <f t="shared" si="21"/>
        <v>8.4173131264361238</v>
      </c>
      <c r="CH19" s="146">
        <f t="shared" si="21"/>
        <v>7.8225042895560168</v>
      </c>
      <c r="CI19" s="146">
        <f t="shared" si="21"/>
        <v>7.2267130775227022</v>
      </c>
      <c r="CJ19" s="146">
        <f t="shared" si="21"/>
        <v>6.6299378678637444</v>
      </c>
      <c r="CK19" s="146">
        <f t="shared" si="21"/>
        <v>6.0321770354270638</v>
      </c>
      <c r="CL19" s="146">
        <f t="shared" si="21"/>
        <v>5.4334289523765111</v>
      </c>
      <c r="CM19" s="146">
        <f t="shared" si="21"/>
        <v>4.8336919881874314</v>
      </c>
      <c r="CN19" s="146">
        <f t="shared" si="21"/>
        <v>4.232964509642227</v>
      </c>
      <c r="CO19" s="146">
        <f t="shared" si="21"/>
        <v>3.6312448808259075</v>
      </c>
      <c r="CP19" s="146">
        <f t="shared" si="21"/>
        <v>3.0285314631216367</v>
      </c>
      <c r="CQ19" s="144">
        <f>+SUM(CE19:CP19)</f>
        <v>75.903638550174321</v>
      </c>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0"/>
      <c r="EX19" s="130"/>
      <c r="EY19" s="130"/>
      <c r="EZ19" s="130"/>
      <c r="FA19" s="130"/>
      <c r="FB19" s="130"/>
      <c r="FC19" s="130"/>
      <c r="FD19" s="130"/>
      <c r="FE19" s="130"/>
      <c r="FF19" s="130"/>
      <c r="FG19" s="130"/>
      <c r="FH19" s="130"/>
      <c r="FI19" s="130"/>
      <c r="FJ19" s="130"/>
      <c r="FK19" s="130"/>
      <c r="FL19" s="130"/>
      <c r="FM19" s="130"/>
      <c r="FN19" s="130"/>
      <c r="FO19" s="130"/>
      <c r="FP19" s="130"/>
      <c r="FQ19" s="130"/>
      <c r="FR19" s="130"/>
      <c r="FS19" s="130"/>
      <c r="FT19" s="130"/>
      <c r="FU19" s="130"/>
      <c r="FV19" s="130"/>
      <c r="FW19" s="130"/>
      <c r="FX19" s="130"/>
      <c r="FY19" s="130"/>
      <c r="FZ19" s="130"/>
      <c r="GA19" s="130"/>
      <c r="GB19" s="130"/>
      <c r="GD19" s="134"/>
      <c r="GE19" s="134"/>
    </row>
    <row r="20" spans="2:187" ht="16.5" thickTop="1" thickBot="1" x14ac:dyDescent="0.3">
      <c r="B20" s="12" t="s">
        <v>81</v>
      </c>
      <c r="C20" s="131"/>
      <c r="D20" s="131"/>
      <c r="E20" s="146">
        <f>+D48</f>
        <v>0</v>
      </c>
      <c r="F20" s="146">
        <f t="shared" ref="F20:P20" si="22">+E48</f>
        <v>0</v>
      </c>
      <c r="G20" s="146">
        <f t="shared" si="22"/>
        <v>0</v>
      </c>
      <c r="H20" s="146">
        <f t="shared" si="22"/>
        <v>0</v>
      </c>
      <c r="I20" s="146">
        <f t="shared" si="22"/>
        <v>25000</v>
      </c>
      <c r="J20" s="146">
        <f t="shared" si="22"/>
        <v>25000</v>
      </c>
      <c r="K20" s="146">
        <f t="shared" si="22"/>
        <v>25000</v>
      </c>
      <c r="L20" s="146">
        <f t="shared" si="22"/>
        <v>25000</v>
      </c>
      <c r="M20" s="146">
        <f t="shared" si="22"/>
        <v>25000</v>
      </c>
      <c r="N20" s="146">
        <f t="shared" si="22"/>
        <v>25000</v>
      </c>
      <c r="O20" s="146">
        <f t="shared" si="22"/>
        <v>25000</v>
      </c>
      <c r="P20" s="146">
        <f t="shared" si="22"/>
        <v>25000</v>
      </c>
      <c r="Q20" s="144">
        <f>+P20</f>
        <v>25000</v>
      </c>
      <c r="R20" s="146">
        <f>+P48</f>
        <v>25000</v>
      </c>
      <c r="S20" s="146">
        <f t="shared" ref="S20:AC20" si="23">+Q48</f>
        <v>25000</v>
      </c>
      <c r="T20" s="146">
        <f t="shared" si="23"/>
        <v>25000</v>
      </c>
      <c r="U20" s="146">
        <f t="shared" si="23"/>
        <v>25000</v>
      </c>
      <c r="V20" s="146">
        <f t="shared" si="23"/>
        <v>24672.727165594337</v>
      </c>
      <c r="W20" s="146">
        <f t="shared" si="23"/>
        <v>24344.913813494746</v>
      </c>
      <c r="X20" s="146">
        <f t="shared" si="23"/>
        <v>24016.559050992306</v>
      </c>
      <c r="Y20" s="146">
        <f t="shared" si="23"/>
        <v>23687.661983903719</v>
      </c>
      <c r="Z20" s="146">
        <f t="shared" si="23"/>
        <v>23358.221716568874</v>
      </c>
      <c r="AA20" s="146">
        <f t="shared" si="23"/>
        <v>23028.237351848398</v>
      </c>
      <c r="AB20" s="146">
        <f t="shared" si="23"/>
        <v>22697.707991121224</v>
      </c>
      <c r="AC20" s="146">
        <f t="shared" si="23"/>
        <v>22366.632734282139</v>
      </c>
      <c r="AD20" s="144">
        <f>+AC20</f>
        <v>22366.632734282139</v>
      </c>
      <c r="AE20" s="146">
        <f>+AB48</f>
        <v>22035.010679739327</v>
      </c>
      <c r="AF20" s="146">
        <f t="shared" ref="AF20:AP20" si="24">+AC48</f>
        <v>21702.840924411932</v>
      </c>
      <c r="AG20" s="146">
        <f t="shared" si="24"/>
        <v>21370.122563727571</v>
      </c>
      <c r="AH20" s="146">
        <f t="shared" si="24"/>
        <v>21036.854691619901</v>
      </c>
      <c r="AI20" s="146">
        <f t="shared" si="24"/>
        <v>20703.036400526125</v>
      </c>
      <c r="AJ20" s="146">
        <f t="shared" si="24"/>
        <v>20368.666781384542</v>
      </c>
      <c r="AK20" s="146">
        <f t="shared" si="24"/>
        <v>20033.744923632054</v>
      </c>
      <c r="AL20" s="146">
        <f t="shared" si="24"/>
        <v>19698.269915201698</v>
      </c>
      <c r="AM20" s="146">
        <f t="shared" si="24"/>
        <v>19362.240842520154</v>
      </c>
      <c r="AN20" s="146">
        <f t="shared" si="24"/>
        <v>19025.656790505269</v>
      </c>
      <c r="AO20" s="146">
        <f t="shared" si="24"/>
        <v>18688.516842563553</v>
      </c>
      <c r="AP20" s="146">
        <f t="shared" si="24"/>
        <v>18350.820080587684</v>
      </c>
      <c r="AQ20" s="144">
        <f>+AP20</f>
        <v>18350.820080587684</v>
      </c>
      <c r="AR20" s="146">
        <f>+AN48</f>
        <v>18012.565584954016</v>
      </c>
      <c r="AS20" s="146">
        <f t="shared" ref="AS20:BC20" si="25">+AO48</f>
        <v>17673.752434520073</v>
      </c>
      <c r="AT20" s="146">
        <f t="shared" si="25"/>
        <v>17334.379706622025</v>
      </c>
      <c r="AU20" s="146">
        <f t="shared" si="25"/>
        <v>16994.446477072201</v>
      </c>
      <c r="AV20" s="146">
        <f t="shared" si="25"/>
        <v>16653.951820156552</v>
      </c>
      <c r="AW20" s="146">
        <f t="shared" si="25"/>
        <v>16312.894808632136</v>
      </c>
      <c r="AX20" s="146">
        <f t="shared" si="25"/>
        <v>15971.274513724598</v>
      </c>
      <c r="AY20" s="146">
        <f t="shared" si="25"/>
        <v>15629.090005125634</v>
      </c>
      <c r="AZ20" s="146">
        <f t="shared" si="25"/>
        <v>15286.34035099046</v>
      </c>
      <c r="BA20" s="146">
        <f t="shared" si="25"/>
        <v>14943.024617935278</v>
      </c>
      <c r="BB20" s="146">
        <f t="shared" si="25"/>
        <v>14599.141871034726</v>
      </c>
      <c r="BC20" s="146">
        <f t="shared" si="25"/>
        <v>14254.691173819341</v>
      </c>
      <c r="BD20" s="144">
        <f>+BC20</f>
        <v>14254.691173819341</v>
      </c>
      <c r="BE20" s="146">
        <f>+AZ48</f>
        <v>13909.671588273002</v>
      </c>
      <c r="BF20" s="146">
        <f t="shared" ref="BF20:BP20" si="26">+BA48</f>
        <v>13564.082174830379</v>
      </c>
      <c r="BG20" s="146">
        <f t="shared" si="26"/>
        <v>13217.921992374371</v>
      </c>
      <c r="BH20" s="146">
        <f t="shared" si="26"/>
        <v>12871.19009823355</v>
      </c>
      <c r="BI20" s="146">
        <f t="shared" si="26"/>
        <v>12523.885548179587</v>
      </c>
      <c r="BJ20" s="146">
        <f t="shared" si="26"/>
        <v>12176.007396424682</v>
      </c>
      <c r="BK20" s="146">
        <f t="shared" si="26"/>
        <v>11827.554695618992</v>
      </c>
      <c r="BL20" s="146">
        <f t="shared" si="26"/>
        <v>11478.526496848048</v>
      </c>
      <c r="BM20" s="146">
        <f t="shared" si="26"/>
        <v>11128.921849630171</v>
      </c>
      <c r="BN20" s="146">
        <f t="shared" si="26"/>
        <v>10778.739801913885</v>
      </c>
      <c r="BO20" s="146">
        <f t="shared" si="26"/>
        <v>10427.979400075323</v>
      </c>
      <c r="BP20" s="146">
        <f t="shared" si="26"/>
        <v>10076.639688915629</v>
      </c>
      <c r="BQ20" s="144">
        <f>+BP20</f>
        <v>10076.639688915629</v>
      </c>
      <c r="BR20" s="146">
        <f>+BL48</f>
        <v>9724.7197116583629</v>
      </c>
      <c r="BS20" s="146">
        <f t="shared" ref="BS20:CC20" si="27">+BM48</f>
        <v>9372.2185099468861</v>
      </c>
      <c r="BT20" s="146">
        <f t="shared" si="27"/>
        <v>9019.1351238417574</v>
      </c>
      <c r="BU20" s="146">
        <f t="shared" si="27"/>
        <v>8665.4685918181185</v>
      </c>
      <c r="BV20" s="146">
        <f t="shared" si="27"/>
        <v>8311.2179507630754</v>
      </c>
      <c r="BW20" s="146">
        <f t="shared" si="27"/>
        <v>7956.3822359730721</v>
      </c>
      <c r="BX20" s="146">
        <f t="shared" si="27"/>
        <v>7600.9604811512681</v>
      </c>
      <c r="BY20" s="146">
        <f t="shared" si="27"/>
        <v>7244.9517184049055</v>
      </c>
      <c r="BZ20" s="146">
        <f t="shared" si="27"/>
        <v>6888.3549782426708</v>
      </c>
      <c r="CA20" s="146">
        <f t="shared" si="27"/>
        <v>6531.1692895720589</v>
      </c>
      <c r="CB20" s="146">
        <f t="shared" si="27"/>
        <v>6173.3936796967246</v>
      </c>
      <c r="CC20" s="146">
        <f t="shared" si="27"/>
        <v>5815.0271743138373</v>
      </c>
      <c r="CD20" s="144">
        <f>+CC20</f>
        <v>5815.0271743138373</v>
      </c>
      <c r="CE20" s="146">
        <f>+BX48</f>
        <v>5456.0687975114251</v>
      </c>
      <c r="CF20" s="146">
        <f t="shared" ref="CF20:CP20" si="28">+BY48</f>
        <v>5096.5175717657185</v>
      </c>
      <c r="CG20" s="146">
        <f t="shared" si="28"/>
        <v>4736.3725179384874</v>
      </c>
      <c r="CH20" s="146">
        <f t="shared" si="28"/>
        <v>4375.6326552743767</v>
      </c>
      <c r="CI20" s="146">
        <f t="shared" si="28"/>
        <v>4014.2970013982322</v>
      </c>
      <c r="CJ20" s="146">
        <f t="shared" si="28"/>
        <v>3652.3645723124291</v>
      </c>
      <c r="CK20" s="146">
        <f t="shared" si="28"/>
        <v>3289.8343823941891</v>
      </c>
      <c r="CL20" s="146">
        <f t="shared" si="28"/>
        <v>2926.7054443928987</v>
      </c>
      <c r="CM20" s="146">
        <f t="shared" si="28"/>
        <v>2562.9767694274192</v>
      </c>
      <c r="CN20" s="146">
        <f t="shared" si="28"/>
        <v>2198.6473669833945</v>
      </c>
      <c r="CO20" s="146">
        <f t="shared" si="28"/>
        <v>1833.7162449105535</v>
      </c>
      <c r="CP20" s="146">
        <f t="shared" si="28"/>
        <v>1468.1824094200083</v>
      </c>
      <c r="CQ20" s="144">
        <f>+CP20</f>
        <v>1468.1824094200083</v>
      </c>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D20" s="134"/>
      <c r="GE20" s="134"/>
    </row>
    <row r="21" spans="2:187" ht="15.75" thickTop="1" x14ac:dyDescent="0.25">
      <c r="B21" s="129"/>
      <c r="C21" s="129"/>
      <c r="D21" s="131"/>
      <c r="E21" s="129"/>
      <c r="F21" s="138"/>
      <c r="G21" s="138"/>
      <c r="H21" s="138"/>
      <c r="I21" s="138"/>
      <c r="J21" s="138"/>
      <c r="K21" s="138"/>
      <c r="L21" s="138"/>
      <c r="M21" s="138"/>
      <c r="N21" s="138"/>
      <c r="O21" s="138"/>
      <c r="P21" s="138"/>
      <c r="Q21" s="138"/>
      <c r="R21" s="138"/>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GD21" s="134"/>
      <c r="GE21" s="134"/>
    </row>
    <row r="22" spans="2:187" x14ac:dyDescent="0.25">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GD22" s="134"/>
      <c r="GE22" s="134"/>
    </row>
    <row r="23" spans="2:187" x14ac:dyDescent="0.25">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c r="DY23" s="129"/>
      <c r="GD23" s="134"/>
      <c r="GE23" s="134"/>
    </row>
    <row r="24" spans="2:187" x14ac:dyDescent="0.25">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c r="DY24" s="129"/>
      <c r="GD24" s="134"/>
      <c r="GE24" s="134"/>
    </row>
    <row r="25" spans="2:187" x14ac:dyDescent="0.25">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GD25" s="134"/>
      <c r="GE25" s="134"/>
    </row>
    <row r="26" spans="2:187" x14ac:dyDescent="0.25">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GD26" s="134"/>
      <c r="GE26" s="134"/>
    </row>
    <row r="27" spans="2:187" x14ac:dyDescent="0.25">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GD27" s="134"/>
      <c r="GE27" s="134"/>
    </row>
    <row r="28" spans="2:187" ht="15.75" thickBot="1" x14ac:dyDescent="0.3">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GD28" s="134"/>
      <c r="GE28" s="134"/>
    </row>
    <row r="29" spans="2:187" ht="16.5" thickTop="1" thickBot="1" x14ac:dyDescent="0.3">
      <c r="B29" s="231" t="s">
        <v>438</v>
      </c>
      <c r="C29" s="236" t="str">
        <f>+Input!D94</f>
        <v>mag</v>
      </c>
      <c r="DT29" s="129"/>
      <c r="DU29" s="129"/>
      <c r="DV29" s="129"/>
      <c r="DW29" s="129"/>
      <c r="DX29" s="129"/>
      <c r="DY29" s="129"/>
      <c r="GD29" s="134"/>
      <c r="GE29" s="134"/>
    </row>
    <row r="30" spans="2:187" ht="16.5" thickTop="1" thickBot="1" x14ac:dyDescent="0.3">
      <c r="B30" s="231" t="s">
        <v>439</v>
      </c>
      <c r="C30" s="236">
        <f>+Input!D95</f>
        <v>2020</v>
      </c>
      <c r="DT30" s="129"/>
      <c r="DU30" s="129"/>
      <c r="DV30" s="129"/>
      <c r="DW30" s="129"/>
      <c r="DX30" s="129"/>
      <c r="DY30" s="129"/>
      <c r="GD30" s="134"/>
      <c r="GE30" s="134"/>
    </row>
    <row r="31" spans="2:187" ht="16.5" thickTop="1" thickBot="1" x14ac:dyDescent="0.3">
      <c r="B31" s="231" t="s">
        <v>440</v>
      </c>
      <c r="C31" s="236">
        <f>+Input!D96</f>
        <v>12</v>
      </c>
      <c r="DT31" s="129"/>
      <c r="DU31" s="129"/>
      <c r="DV31" s="129"/>
      <c r="DW31" s="129"/>
      <c r="DX31" s="129"/>
      <c r="DY31" s="129"/>
      <c r="GD31" s="134"/>
      <c r="GE31" s="134"/>
    </row>
    <row r="32" spans="2:187" ht="16.5" thickTop="1" thickBot="1" x14ac:dyDescent="0.3">
      <c r="B32" s="231" t="s">
        <v>441</v>
      </c>
      <c r="C32" s="236" t="str">
        <f>+Input!D97</f>
        <v>mag</v>
      </c>
      <c r="DT32" s="129"/>
      <c r="DU32" s="129"/>
      <c r="DV32" s="129"/>
      <c r="DW32" s="129"/>
      <c r="DX32" s="129"/>
      <c r="DY32" s="129"/>
      <c r="GD32" s="134"/>
      <c r="GE32" s="134"/>
    </row>
    <row r="33" spans="2:187" ht="16.5" thickTop="1" thickBot="1" x14ac:dyDescent="0.3">
      <c r="B33" s="231" t="s">
        <v>442</v>
      </c>
      <c r="C33" s="236">
        <f>+Input!D98</f>
        <v>2021</v>
      </c>
      <c r="DT33" s="129"/>
      <c r="DU33" s="129"/>
      <c r="DV33" s="129"/>
      <c r="DW33" s="129"/>
      <c r="DX33" s="129"/>
      <c r="DY33" s="129"/>
      <c r="GD33" s="134"/>
      <c r="GE33" s="134"/>
    </row>
    <row r="34" spans="2:187" ht="16.5" thickTop="1" thickBot="1" x14ac:dyDescent="0.3">
      <c r="B34" s="231" t="s">
        <v>57</v>
      </c>
      <c r="C34" s="236">
        <f>+Input!D99</f>
        <v>0.02</v>
      </c>
      <c r="DT34" s="129"/>
      <c r="DU34" s="129"/>
      <c r="DV34" s="129"/>
      <c r="DW34" s="129"/>
      <c r="DX34" s="129"/>
      <c r="DY34" s="129"/>
      <c r="GD34" s="134"/>
      <c r="GE34" s="134"/>
    </row>
    <row r="35" spans="2:187" ht="16.5" thickTop="1" thickBot="1" x14ac:dyDescent="0.3">
      <c r="B35" s="231" t="s">
        <v>443</v>
      </c>
      <c r="C35" s="236">
        <f>+Input!D100</f>
        <v>25000</v>
      </c>
      <c r="DT35" s="129"/>
      <c r="DU35" s="129"/>
      <c r="DV35" s="129"/>
      <c r="DW35" s="129"/>
      <c r="DX35" s="129"/>
      <c r="DY35" s="129"/>
      <c r="GD35" s="134"/>
      <c r="GE35" s="134"/>
    </row>
    <row r="36" spans="2:187" ht="16.5" thickTop="1" thickBot="1" x14ac:dyDescent="0.3">
      <c r="B36" s="231" t="s">
        <v>444</v>
      </c>
      <c r="C36" s="236">
        <f>+Input!D101</f>
        <v>72</v>
      </c>
      <c r="DT36" s="129"/>
      <c r="DU36" s="129"/>
      <c r="DV36" s="129"/>
      <c r="DW36" s="129"/>
      <c r="DX36" s="129"/>
      <c r="DY36" s="129"/>
      <c r="GD36" s="134"/>
      <c r="GE36" s="134"/>
    </row>
    <row r="37" spans="2:187" ht="16.5" thickTop="1" thickBot="1" x14ac:dyDescent="0.3">
      <c r="DT37" s="129"/>
      <c r="DU37" s="129"/>
      <c r="DV37" s="129"/>
      <c r="DW37" s="129"/>
      <c r="DX37" s="129"/>
      <c r="DY37" s="129"/>
      <c r="GD37" s="134"/>
      <c r="GE37" s="134"/>
    </row>
    <row r="38" spans="2:187" ht="16.5" thickTop="1" thickBot="1" x14ac:dyDescent="0.3">
      <c r="B38" s="231" t="s">
        <v>445</v>
      </c>
      <c r="C38" s="237">
        <f>+((1+C34)^(1/12))-1</f>
        <v>1.6515813019202241E-3</v>
      </c>
      <c r="DT38" s="129"/>
      <c r="DU38" s="129"/>
      <c r="DV38" s="129"/>
      <c r="DW38" s="129"/>
      <c r="DX38" s="129"/>
      <c r="DY38" s="129"/>
      <c r="GD38" s="134"/>
      <c r="GE38" s="134"/>
    </row>
    <row r="39" spans="2:187" ht="16.5" thickTop="1" thickBot="1" x14ac:dyDescent="0.3">
      <c r="B39" s="231" t="s">
        <v>446</v>
      </c>
      <c r="C39" s="235">
        <f>+(C35)/((1-(1+C38)^(-C36))/C38)</f>
        <v>368.56236695366698</v>
      </c>
      <c r="DT39" s="129"/>
      <c r="DU39" s="129"/>
      <c r="DV39" s="129"/>
      <c r="DW39" s="129"/>
      <c r="DX39" s="129"/>
      <c r="DY39" s="129"/>
      <c r="GD39" s="134"/>
      <c r="GE39" s="134"/>
    </row>
    <row r="40" spans="2:187" ht="15.75" thickTop="1" x14ac:dyDescent="0.25">
      <c r="DT40" s="129"/>
      <c r="DU40" s="129"/>
      <c r="DV40" s="129"/>
      <c r="DW40" s="129"/>
      <c r="DX40" s="129"/>
      <c r="DY40" s="129"/>
      <c r="GD40" s="134"/>
      <c r="GE40" s="134"/>
    </row>
    <row r="41" spans="2:187" x14ac:dyDescent="0.25">
      <c r="C41" s="238"/>
      <c r="D41" s="239">
        <f>+Parametri!D5</f>
        <v>2020</v>
      </c>
      <c r="E41" s="239">
        <f>+D41</f>
        <v>2020</v>
      </c>
      <c r="F41" s="239">
        <f t="shared" ref="F41:O41" si="29">+E41</f>
        <v>2020</v>
      </c>
      <c r="G41" s="239">
        <f t="shared" si="29"/>
        <v>2020</v>
      </c>
      <c r="H41" s="239">
        <f t="shared" si="29"/>
        <v>2020</v>
      </c>
      <c r="I41" s="239">
        <f t="shared" si="29"/>
        <v>2020</v>
      </c>
      <c r="J41" s="239">
        <f t="shared" si="29"/>
        <v>2020</v>
      </c>
      <c r="K41" s="239">
        <f t="shared" si="29"/>
        <v>2020</v>
      </c>
      <c r="L41" s="239">
        <f t="shared" si="29"/>
        <v>2020</v>
      </c>
      <c r="M41" s="239">
        <f t="shared" si="29"/>
        <v>2020</v>
      </c>
      <c r="N41" s="239">
        <f t="shared" si="29"/>
        <v>2020</v>
      </c>
      <c r="O41" s="239">
        <f t="shared" si="29"/>
        <v>2020</v>
      </c>
      <c r="P41" s="239">
        <f>+O41+1</f>
        <v>2021</v>
      </c>
      <c r="Q41" s="239">
        <f>+P41</f>
        <v>2021</v>
      </c>
      <c r="R41" s="239">
        <f t="shared" ref="R41:AA41" si="30">+Q41</f>
        <v>2021</v>
      </c>
      <c r="S41" s="239">
        <f t="shared" si="30"/>
        <v>2021</v>
      </c>
      <c r="T41" s="239">
        <f t="shared" si="30"/>
        <v>2021</v>
      </c>
      <c r="U41" s="239">
        <f t="shared" si="30"/>
        <v>2021</v>
      </c>
      <c r="V41" s="239">
        <f t="shared" si="30"/>
        <v>2021</v>
      </c>
      <c r="W41" s="239">
        <f t="shared" si="30"/>
        <v>2021</v>
      </c>
      <c r="X41" s="239">
        <f t="shared" si="30"/>
        <v>2021</v>
      </c>
      <c r="Y41" s="239">
        <f t="shared" si="30"/>
        <v>2021</v>
      </c>
      <c r="Z41" s="239">
        <f t="shared" si="30"/>
        <v>2021</v>
      </c>
      <c r="AA41" s="239">
        <f t="shared" si="30"/>
        <v>2021</v>
      </c>
      <c r="AB41" s="239">
        <f>+AA41+1</f>
        <v>2022</v>
      </c>
      <c r="AC41" s="239">
        <f>+AB41</f>
        <v>2022</v>
      </c>
      <c r="AD41" s="239">
        <f t="shared" ref="AD41:AM41" si="31">+AC41</f>
        <v>2022</v>
      </c>
      <c r="AE41" s="239">
        <f t="shared" si="31"/>
        <v>2022</v>
      </c>
      <c r="AF41" s="239">
        <f t="shared" si="31"/>
        <v>2022</v>
      </c>
      <c r="AG41" s="239">
        <f t="shared" si="31"/>
        <v>2022</v>
      </c>
      <c r="AH41" s="239">
        <f t="shared" si="31"/>
        <v>2022</v>
      </c>
      <c r="AI41" s="239">
        <f t="shared" si="31"/>
        <v>2022</v>
      </c>
      <c r="AJ41" s="239">
        <f t="shared" si="31"/>
        <v>2022</v>
      </c>
      <c r="AK41" s="239">
        <f t="shared" si="31"/>
        <v>2022</v>
      </c>
      <c r="AL41" s="239">
        <f t="shared" si="31"/>
        <v>2022</v>
      </c>
      <c r="AM41" s="239">
        <f t="shared" si="31"/>
        <v>2022</v>
      </c>
      <c r="AN41" s="239">
        <f>+AM41+1</f>
        <v>2023</v>
      </c>
      <c r="AO41" s="239">
        <f>+AN41</f>
        <v>2023</v>
      </c>
      <c r="AP41" s="239">
        <f t="shared" ref="AP41:AY41" si="32">+AO41</f>
        <v>2023</v>
      </c>
      <c r="AQ41" s="239">
        <f t="shared" si="32"/>
        <v>2023</v>
      </c>
      <c r="AR41" s="239">
        <f t="shared" si="32"/>
        <v>2023</v>
      </c>
      <c r="AS41" s="239">
        <f t="shared" si="32"/>
        <v>2023</v>
      </c>
      <c r="AT41" s="239">
        <f t="shared" si="32"/>
        <v>2023</v>
      </c>
      <c r="AU41" s="239">
        <f t="shared" si="32"/>
        <v>2023</v>
      </c>
      <c r="AV41" s="239">
        <f t="shared" si="32"/>
        <v>2023</v>
      </c>
      <c r="AW41" s="239">
        <f t="shared" si="32"/>
        <v>2023</v>
      </c>
      <c r="AX41" s="239">
        <f t="shared" si="32"/>
        <v>2023</v>
      </c>
      <c r="AY41" s="239">
        <f t="shared" si="32"/>
        <v>2023</v>
      </c>
      <c r="AZ41" s="239">
        <f>+AY41+1</f>
        <v>2024</v>
      </c>
      <c r="BA41" s="239">
        <f>+AZ41</f>
        <v>2024</v>
      </c>
      <c r="BB41" s="239">
        <f t="shared" ref="BB41:BK41" si="33">+BA41</f>
        <v>2024</v>
      </c>
      <c r="BC41" s="239">
        <f t="shared" si="33"/>
        <v>2024</v>
      </c>
      <c r="BD41" s="239">
        <f t="shared" si="33"/>
        <v>2024</v>
      </c>
      <c r="BE41" s="239">
        <f t="shared" si="33"/>
        <v>2024</v>
      </c>
      <c r="BF41" s="239">
        <f t="shared" si="33"/>
        <v>2024</v>
      </c>
      <c r="BG41" s="239">
        <f t="shared" si="33"/>
        <v>2024</v>
      </c>
      <c r="BH41" s="239">
        <f t="shared" si="33"/>
        <v>2024</v>
      </c>
      <c r="BI41" s="239">
        <f t="shared" si="33"/>
        <v>2024</v>
      </c>
      <c r="BJ41" s="239">
        <f t="shared" si="33"/>
        <v>2024</v>
      </c>
      <c r="BK41" s="239">
        <f t="shared" si="33"/>
        <v>2024</v>
      </c>
      <c r="BL41" s="239">
        <f>+BK41+1</f>
        <v>2025</v>
      </c>
      <c r="BM41" s="239">
        <f>+BL41</f>
        <v>2025</v>
      </c>
      <c r="BN41" s="239">
        <f t="shared" ref="BN41:BW41" si="34">+BM41</f>
        <v>2025</v>
      </c>
      <c r="BO41" s="239">
        <f t="shared" si="34"/>
        <v>2025</v>
      </c>
      <c r="BP41" s="239">
        <f t="shared" si="34"/>
        <v>2025</v>
      </c>
      <c r="BQ41" s="239">
        <f t="shared" si="34"/>
        <v>2025</v>
      </c>
      <c r="BR41" s="239">
        <f t="shared" si="34"/>
        <v>2025</v>
      </c>
      <c r="BS41" s="239">
        <f t="shared" si="34"/>
        <v>2025</v>
      </c>
      <c r="BT41" s="239">
        <f t="shared" si="34"/>
        <v>2025</v>
      </c>
      <c r="BU41" s="239">
        <f t="shared" si="34"/>
        <v>2025</v>
      </c>
      <c r="BV41" s="239">
        <f t="shared" si="34"/>
        <v>2025</v>
      </c>
      <c r="BW41" s="239">
        <f t="shared" si="34"/>
        <v>2025</v>
      </c>
      <c r="BX41" s="239">
        <f>+BW41+1</f>
        <v>2026</v>
      </c>
      <c r="BY41" s="239">
        <f>+BX41</f>
        <v>2026</v>
      </c>
      <c r="BZ41" s="239">
        <f t="shared" ref="BZ41:CI41" si="35">+BY41</f>
        <v>2026</v>
      </c>
      <c r="CA41" s="239">
        <f t="shared" si="35"/>
        <v>2026</v>
      </c>
      <c r="CB41" s="239">
        <f t="shared" si="35"/>
        <v>2026</v>
      </c>
      <c r="CC41" s="239">
        <f t="shared" si="35"/>
        <v>2026</v>
      </c>
      <c r="CD41" s="239">
        <f t="shared" si="35"/>
        <v>2026</v>
      </c>
      <c r="CE41" s="239">
        <f t="shared" si="35"/>
        <v>2026</v>
      </c>
      <c r="CF41" s="239">
        <f t="shared" si="35"/>
        <v>2026</v>
      </c>
      <c r="CG41" s="239">
        <f t="shared" si="35"/>
        <v>2026</v>
      </c>
      <c r="CH41" s="239">
        <f t="shared" si="35"/>
        <v>2026</v>
      </c>
      <c r="CI41" s="239">
        <f t="shared" si="35"/>
        <v>2026</v>
      </c>
      <c r="CJ41" s="239">
        <f>+CI41+1</f>
        <v>2027</v>
      </c>
      <c r="CK41" s="239">
        <f>+CJ41</f>
        <v>2027</v>
      </c>
      <c r="CL41" s="239">
        <f t="shared" ref="CL41:CU41" si="36">+CK41</f>
        <v>2027</v>
      </c>
      <c r="CM41" s="239">
        <f t="shared" si="36"/>
        <v>2027</v>
      </c>
      <c r="CN41" s="239">
        <f t="shared" si="36"/>
        <v>2027</v>
      </c>
      <c r="CO41" s="239">
        <f t="shared" si="36"/>
        <v>2027</v>
      </c>
      <c r="CP41" s="239">
        <f t="shared" si="36"/>
        <v>2027</v>
      </c>
      <c r="CQ41" s="239">
        <f t="shared" si="36"/>
        <v>2027</v>
      </c>
      <c r="CR41" s="239">
        <f t="shared" si="36"/>
        <v>2027</v>
      </c>
      <c r="CS41" s="239">
        <f t="shared" si="36"/>
        <v>2027</v>
      </c>
      <c r="CT41" s="239">
        <f t="shared" si="36"/>
        <v>2027</v>
      </c>
      <c r="CU41" s="239">
        <f t="shared" si="36"/>
        <v>2027</v>
      </c>
      <c r="CV41" s="239">
        <f>+CU41+1</f>
        <v>2028</v>
      </c>
      <c r="CW41" s="239">
        <f>+CV41</f>
        <v>2028</v>
      </c>
      <c r="CX41" s="239">
        <f t="shared" ref="CX41:DG41" si="37">+CW41</f>
        <v>2028</v>
      </c>
      <c r="CY41" s="239">
        <f t="shared" si="37"/>
        <v>2028</v>
      </c>
      <c r="CZ41" s="239">
        <f t="shared" si="37"/>
        <v>2028</v>
      </c>
      <c r="DA41" s="239">
        <f t="shared" si="37"/>
        <v>2028</v>
      </c>
      <c r="DB41" s="239">
        <f t="shared" si="37"/>
        <v>2028</v>
      </c>
      <c r="DC41" s="239">
        <f t="shared" si="37"/>
        <v>2028</v>
      </c>
      <c r="DD41" s="239">
        <f t="shared" si="37"/>
        <v>2028</v>
      </c>
      <c r="DE41" s="239">
        <f t="shared" si="37"/>
        <v>2028</v>
      </c>
      <c r="DF41" s="239">
        <f t="shared" si="37"/>
        <v>2028</v>
      </c>
      <c r="DG41" s="239">
        <f t="shared" si="37"/>
        <v>2028</v>
      </c>
      <c r="DH41" s="239">
        <f>+DG41+1</f>
        <v>2029</v>
      </c>
      <c r="DI41" s="239">
        <f>+DH41</f>
        <v>2029</v>
      </c>
      <c r="DJ41" s="239">
        <f t="shared" ref="DJ41:DS41" si="38">+DI41</f>
        <v>2029</v>
      </c>
      <c r="DK41" s="239">
        <f t="shared" si="38"/>
        <v>2029</v>
      </c>
      <c r="DL41" s="239">
        <f t="shared" si="38"/>
        <v>2029</v>
      </c>
      <c r="DM41" s="239">
        <f t="shared" si="38"/>
        <v>2029</v>
      </c>
      <c r="DN41" s="239">
        <f t="shared" si="38"/>
        <v>2029</v>
      </c>
      <c r="DO41" s="239">
        <f t="shared" si="38"/>
        <v>2029</v>
      </c>
      <c r="DP41" s="239">
        <f t="shared" si="38"/>
        <v>2029</v>
      </c>
      <c r="DQ41" s="239">
        <f t="shared" si="38"/>
        <v>2029</v>
      </c>
      <c r="DR41" s="239">
        <f t="shared" si="38"/>
        <v>2029</v>
      </c>
      <c r="DS41" s="239">
        <f t="shared" si="38"/>
        <v>2029</v>
      </c>
      <c r="DT41" s="129"/>
      <c r="DU41" s="129"/>
      <c r="DV41" s="129"/>
      <c r="DW41" s="129"/>
      <c r="DX41" s="129"/>
      <c r="DY41" s="129"/>
      <c r="GD41" s="134"/>
      <c r="GE41" s="134"/>
    </row>
    <row r="42" spans="2:187" ht="15.75" thickBot="1" x14ac:dyDescent="0.3">
      <c r="C42" s="238"/>
      <c r="D42" s="239" t="s">
        <v>451</v>
      </c>
      <c r="E42" s="239" t="s">
        <v>452</v>
      </c>
      <c r="F42" s="239" t="s">
        <v>453</v>
      </c>
      <c r="G42" s="239" t="s">
        <v>454</v>
      </c>
      <c r="H42" s="239" t="s">
        <v>455</v>
      </c>
      <c r="I42" s="239" t="s">
        <v>456</v>
      </c>
      <c r="J42" s="239" t="s">
        <v>457</v>
      </c>
      <c r="K42" s="239" t="s">
        <v>458</v>
      </c>
      <c r="L42" s="239" t="s">
        <v>459</v>
      </c>
      <c r="M42" s="239" t="s">
        <v>460</v>
      </c>
      <c r="N42" s="239" t="s">
        <v>461</v>
      </c>
      <c r="O42" s="239" t="s">
        <v>462</v>
      </c>
      <c r="P42" s="239" t="s">
        <v>451</v>
      </c>
      <c r="Q42" s="239" t="s">
        <v>452</v>
      </c>
      <c r="R42" s="239" t="s">
        <v>453</v>
      </c>
      <c r="S42" s="239" t="s">
        <v>454</v>
      </c>
      <c r="T42" s="239" t="s">
        <v>455</v>
      </c>
      <c r="U42" s="239" t="s">
        <v>456</v>
      </c>
      <c r="V42" s="239" t="s">
        <v>457</v>
      </c>
      <c r="W42" s="239" t="s">
        <v>458</v>
      </c>
      <c r="X42" s="239" t="s">
        <v>459</v>
      </c>
      <c r="Y42" s="239" t="s">
        <v>460</v>
      </c>
      <c r="Z42" s="239" t="s">
        <v>461</v>
      </c>
      <c r="AA42" s="239" t="s">
        <v>462</v>
      </c>
      <c r="AB42" s="239" t="s">
        <v>451</v>
      </c>
      <c r="AC42" s="239" t="s">
        <v>452</v>
      </c>
      <c r="AD42" s="239" t="s">
        <v>453</v>
      </c>
      <c r="AE42" s="239" t="s">
        <v>454</v>
      </c>
      <c r="AF42" s="239" t="s">
        <v>455</v>
      </c>
      <c r="AG42" s="239" t="s">
        <v>456</v>
      </c>
      <c r="AH42" s="239" t="s">
        <v>457</v>
      </c>
      <c r="AI42" s="239" t="s">
        <v>458</v>
      </c>
      <c r="AJ42" s="239" t="s">
        <v>459</v>
      </c>
      <c r="AK42" s="239" t="s">
        <v>460</v>
      </c>
      <c r="AL42" s="239" t="s">
        <v>461</v>
      </c>
      <c r="AM42" s="239" t="s">
        <v>462</v>
      </c>
      <c r="AN42" s="239" t="s">
        <v>451</v>
      </c>
      <c r="AO42" s="239" t="s">
        <v>452</v>
      </c>
      <c r="AP42" s="239" t="s">
        <v>453</v>
      </c>
      <c r="AQ42" s="239" t="s">
        <v>454</v>
      </c>
      <c r="AR42" s="239" t="s">
        <v>455</v>
      </c>
      <c r="AS42" s="239" t="s">
        <v>456</v>
      </c>
      <c r="AT42" s="239" t="s">
        <v>457</v>
      </c>
      <c r="AU42" s="239" t="s">
        <v>458</v>
      </c>
      <c r="AV42" s="239" t="s">
        <v>459</v>
      </c>
      <c r="AW42" s="239" t="s">
        <v>460</v>
      </c>
      <c r="AX42" s="239" t="s">
        <v>461</v>
      </c>
      <c r="AY42" s="239" t="s">
        <v>462</v>
      </c>
      <c r="AZ42" s="239" t="s">
        <v>451</v>
      </c>
      <c r="BA42" s="239" t="s">
        <v>452</v>
      </c>
      <c r="BB42" s="239" t="s">
        <v>453</v>
      </c>
      <c r="BC42" s="239" t="s">
        <v>454</v>
      </c>
      <c r="BD42" s="239" t="s">
        <v>455</v>
      </c>
      <c r="BE42" s="239" t="s">
        <v>456</v>
      </c>
      <c r="BF42" s="239" t="s">
        <v>457</v>
      </c>
      <c r="BG42" s="239" t="s">
        <v>458</v>
      </c>
      <c r="BH42" s="239" t="s">
        <v>459</v>
      </c>
      <c r="BI42" s="239" t="s">
        <v>460</v>
      </c>
      <c r="BJ42" s="239" t="s">
        <v>461</v>
      </c>
      <c r="BK42" s="239" t="s">
        <v>462</v>
      </c>
      <c r="BL42" s="239" t="s">
        <v>451</v>
      </c>
      <c r="BM42" s="239" t="s">
        <v>452</v>
      </c>
      <c r="BN42" s="239" t="s">
        <v>453</v>
      </c>
      <c r="BO42" s="239" t="s">
        <v>454</v>
      </c>
      <c r="BP42" s="239" t="s">
        <v>455</v>
      </c>
      <c r="BQ42" s="239" t="s">
        <v>456</v>
      </c>
      <c r="BR42" s="239" t="s">
        <v>457</v>
      </c>
      <c r="BS42" s="239" t="s">
        <v>458</v>
      </c>
      <c r="BT42" s="239" t="s">
        <v>459</v>
      </c>
      <c r="BU42" s="239" t="s">
        <v>460</v>
      </c>
      <c r="BV42" s="239" t="s">
        <v>461</v>
      </c>
      <c r="BW42" s="239" t="s">
        <v>462</v>
      </c>
      <c r="BX42" s="239" t="s">
        <v>451</v>
      </c>
      <c r="BY42" s="239" t="s">
        <v>452</v>
      </c>
      <c r="BZ42" s="239" t="s">
        <v>453</v>
      </c>
      <c r="CA42" s="239" t="s">
        <v>454</v>
      </c>
      <c r="CB42" s="239" t="s">
        <v>455</v>
      </c>
      <c r="CC42" s="239" t="s">
        <v>456</v>
      </c>
      <c r="CD42" s="239" t="s">
        <v>457</v>
      </c>
      <c r="CE42" s="239" t="s">
        <v>458</v>
      </c>
      <c r="CF42" s="239" t="s">
        <v>459</v>
      </c>
      <c r="CG42" s="239" t="s">
        <v>460</v>
      </c>
      <c r="CH42" s="239" t="s">
        <v>461</v>
      </c>
      <c r="CI42" s="239" t="s">
        <v>462</v>
      </c>
      <c r="CJ42" s="239" t="s">
        <v>451</v>
      </c>
      <c r="CK42" s="239" t="s">
        <v>452</v>
      </c>
      <c r="CL42" s="239" t="s">
        <v>453</v>
      </c>
      <c r="CM42" s="239" t="s">
        <v>454</v>
      </c>
      <c r="CN42" s="239" t="s">
        <v>455</v>
      </c>
      <c r="CO42" s="239" t="s">
        <v>456</v>
      </c>
      <c r="CP42" s="239" t="s">
        <v>457</v>
      </c>
      <c r="CQ42" s="239" t="s">
        <v>458</v>
      </c>
      <c r="CR42" s="239" t="s">
        <v>459</v>
      </c>
      <c r="CS42" s="239" t="s">
        <v>460</v>
      </c>
      <c r="CT42" s="239" t="s">
        <v>461</v>
      </c>
      <c r="CU42" s="239" t="s">
        <v>462</v>
      </c>
      <c r="CV42" s="239" t="s">
        <v>451</v>
      </c>
      <c r="CW42" s="239" t="s">
        <v>452</v>
      </c>
      <c r="CX42" s="239" t="s">
        <v>453</v>
      </c>
      <c r="CY42" s="239" t="s">
        <v>454</v>
      </c>
      <c r="CZ42" s="239" t="s">
        <v>455</v>
      </c>
      <c r="DA42" s="239" t="s">
        <v>456</v>
      </c>
      <c r="DB42" s="239" t="s">
        <v>457</v>
      </c>
      <c r="DC42" s="239" t="s">
        <v>458</v>
      </c>
      <c r="DD42" s="239" t="s">
        <v>459</v>
      </c>
      <c r="DE42" s="239" t="s">
        <v>460</v>
      </c>
      <c r="DF42" s="239" t="s">
        <v>461</v>
      </c>
      <c r="DG42" s="239" t="s">
        <v>462</v>
      </c>
      <c r="DH42" s="239" t="s">
        <v>451</v>
      </c>
      <c r="DI42" s="239" t="s">
        <v>452</v>
      </c>
      <c r="DJ42" s="239" t="s">
        <v>453</v>
      </c>
      <c r="DK42" s="239" t="s">
        <v>454</v>
      </c>
      <c r="DL42" s="239" t="s">
        <v>455</v>
      </c>
      <c r="DM42" s="239" t="s">
        <v>456</v>
      </c>
      <c r="DN42" s="239" t="s">
        <v>457</v>
      </c>
      <c r="DO42" s="239" t="s">
        <v>458</v>
      </c>
      <c r="DP42" s="239" t="s">
        <v>459</v>
      </c>
      <c r="DQ42" s="239" t="s">
        <v>460</v>
      </c>
      <c r="DR42" s="239" t="s">
        <v>461</v>
      </c>
      <c r="DS42" s="239" t="s">
        <v>462</v>
      </c>
      <c r="DT42" s="129"/>
      <c r="DU42" s="129"/>
      <c r="DV42" s="129"/>
      <c r="DW42" s="129"/>
      <c r="DX42" s="129"/>
      <c r="DY42" s="129"/>
      <c r="GD42" s="134"/>
      <c r="GE42" s="134"/>
    </row>
    <row r="43" spans="2:187" ht="16.5" thickTop="1" thickBot="1" x14ac:dyDescent="0.3">
      <c r="B43" s="231" t="s">
        <v>77</v>
      </c>
      <c r="D43" s="240">
        <f>+IF(AND($C32=D42,$C33=D41),$C39,0)</f>
        <v>0</v>
      </c>
      <c r="E43" s="241">
        <f>+(IF(AND($C32=E42,$C33=E41),$C39,0)+D43)*IF(D48&lt;=0,0,1)</f>
        <v>0</v>
      </c>
      <c r="F43" s="241">
        <f t="shared" ref="F43:H43" si="39">+(IF(AND($C32=F42,$C33=F41),$C39,0)+E43)*IF(E48&lt;=0,0,1)</f>
        <v>0</v>
      </c>
      <c r="G43" s="241">
        <f t="shared" si="39"/>
        <v>0</v>
      </c>
      <c r="H43" s="241">
        <f t="shared" si="39"/>
        <v>0</v>
      </c>
      <c r="I43" s="241">
        <f t="shared" ref="I43" si="40">+(IF(AND($C32=I42,$C33=I41),$C39,0)+H43)*IF(H48&lt;=0,0,1)</f>
        <v>0</v>
      </c>
      <c r="J43" s="241">
        <f t="shared" ref="J43" si="41">+(IF(AND($C32=J42,$C33=J41),$C39,0)+I43)*IF(I48&lt;=0,0,1)</f>
        <v>0</v>
      </c>
      <c r="K43" s="241">
        <f t="shared" ref="K43" si="42">+(IF(AND($C32=K42,$C33=K41),$C39,0)+J43)*IF(J48&lt;=0,0,1)</f>
        <v>0</v>
      </c>
      <c r="L43" s="241">
        <f t="shared" ref="L43" si="43">+(IF(AND($C32=L42,$C33=L41),$C39,0)+K43)*IF(K48&lt;=0,0,1)</f>
        <v>0</v>
      </c>
      <c r="M43" s="241">
        <f t="shared" ref="M43" si="44">+(IF(AND($C32=M42,$C33=M41),$C39,0)+L43)*IF(L48&lt;=0,0,1)</f>
        <v>0</v>
      </c>
      <c r="N43" s="241">
        <f t="shared" ref="N43" si="45">+(IF(AND($C32=N42,$C33=N41),$C39,0)+M43)*IF(M48&lt;=0,0,1)</f>
        <v>0</v>
      </c>
      <c r="O43" s="241">
        <f t="shared" ref="O43" si="46">+(IF(AND($C32=O42,$C33=O41),$C39,0)+N43)*IF(N48&lt;=0,0,1)</f>
        <v>0</v>
      </c>
      <c r="P43" s="241">
        <f t="shared" ref="P43" si="47">+(IF(AND($C32=P42,$C33=P41),$C39,0)+O43)*IF(O48&lt;=0,0,1)</f>
        <v>0</v>
      </c>
      <c r="Q43" s="241">
        <f t="shared" ref="Q43" si="48">+(IF(AND($C32=Q42,$C33=Q41),$C39,0)+P43)*IF(P48&lt;=0,0,1)</f>
        <v>0</v>
      </c>
      <c r="R43" s="241">
        <f t="shared" ref="R43" si="49">+(IF(AND($C32=R42,$C33=R41),$C39,0)+Q43)*IF(Q48&lt;=0,0,1)</f>
        <v>0</v>
      </c>
      <c r="S43" s="241">
        <f t="shared" ref="S43" si="50">+(IF(AND($C32=S42,$C33=S41),$C39,0)+R43)*IF(R48&lt;=0,0,1)</f>
        <v>0</v>
      </c>
      <c r="T43" s="241">
        <f t="shared" ref="T43" si="51">+(IF(AND($C32=T42,$C33=T41),$C39,0)+S43)*IF(S48&lt;=0,0,1)</f>
        <v>368.56236695366698</v>
      </c>
      <c r="U43" s="241">
        <f t="shared" ref="U43" si="52">+(IF(AND($C32=U42,$C33=U41),$C39,0)+T43)*IF(T48&lt;=0,0,1)</f>
        <v>368.56236695366698</v>
      </c>
      <c r="V43" s="241">
        <f t="shared" ref="V43" si="53">+(IF(AND($C32=V42,$C33=V41),$C39,0)+U43)*IF(U48&lt;=0,0,1)</f>
        <v>368.56236695366698</v>
      </c>
      <c r="W43" s="241">
        <f t="shared" ref="W43" si="54">+(IF(AND($C32=W42,$C33=W41),$C39,0)+V43)*IF(V48&lt;=0,0,1)</f>
        <v>368.56236695366698</v>
      </c>
      <c r="X43" s="241">
        <f t="shared" ref="X43" si="55">+(IF(AND($C32=X42,$C33=X41),$C39,0)+W43)*IF(W48&lt;=0,0,1)</f>
        <v>368.56236695366698</v>
      </c>
      <c r="Y43" s="241">
        <f t="shared" ref="Y43" si="56">+(IF(AND($C32=Y42,$C33=Y41),$C39,0)+X43)*IF(X48&lt;=0,0,1)</f>
        <v>368.56236695366698</v>
      </c>
      <c r="Z43" s="241">
        <f t="shared" ref="Z43" si="57">+(IF(AND($C32=Z42,$C33=Z41),$C39,0)+Y43)*IF(Y48&lt;=0,0,1)</f>
        <v>368.56236695366698</v>
      </c>
      <c r="AA43" s="241">
        <f t="shared" ref="AA43" si="58">+(IF(AND($C32=AA42,$C33=AA41),$C39,0)+Z43)*IF(Z48&lt;=0,0,1)</f>
        <v>368.56236695366698</v>
      </c>
      <c r="AB43" s="241">
        <f t="shared" ref="AB43" si="59">+(IF(AND($C32=AB42,$C33=AB41),$C39,0)+AA43)*IF(AA48&lt;=0,0,1)</f>
        <v>368.56236695366698</v>
      </c>
      <c r="AC43" s="241">
        <f t="shared" ref="AC43" si="60">+(IF(AND($C32=AC42,$C33=AC41),$C39,0)+AB43)*IF(AB48&lt;=0,0,1)</f>
        <v>368.56236695366698</v>
      </c>
      <c r="AD43" s="241">
        <f t="shared" ref="AD43" si="61">+(IF(AND($C32=AD42,$C33=AD41),$C39,0)+AC43)*IF(AC48&lt;=0,0,1)</f>
        <v>368.56236695366698</v>
      </c>
      <c r="AE43" s="241">
        <f t="shared" ref="AE43" si="62">+(IF(AND($C32=AE42,$C33=AE41),$C39,0)+AD43)*IF(AD48&lt;=0,0,1)</f>
        <v>368.56236695366698</v>
      </c>
      <c r="AF43" s="241">
        <f t="shared" ref="AF43" si="63">+(IF(AND($C32=AF42,$C33=AF41),$C39,0)+AE43)*IF(AE48&lt;=0,0,1)</f>
        <v>368.56236695366698</v>
      </c>
      <c r="AG43" s="241">
        <f t="shared" ref="AG43" si="64">+(IF(AND($C32=AG42,$C33=AG41),$C39,0)+AF43)*IF(AF48&lt;=0,0,1)</f>
        <v>368.56236695366698</v>
      </c>
      <c r="AH43" s="241">
        <f t="shared" ref="AH43" si="65">+(IF(AND($C32=AH42,$C33=AH41),$C39,0)+AG43)*IF(AG48&lt;=0,0,1)</f>
        <v>368.56236695366698</v>
      </c>
      <c r="AI43" s="241">
        <f t="shared" ref="AI43" si="66">+(IF(AND($C32=AI42,$C33=AI41),$C39,0)+AH43)*IF(AH48&lt;=0,0,1)</f>
        <v>368.56236695366698</v>
      </c>
      <c r="AJ43" s="241">
        <f t="shared" ref="AJ43" si="67">+(IF(AND($C32=AJ42,$C33=AJ41),$C39,0)+AI43)*IF(AI48&lt;=0,0,1)</f>
        <v>368.56236695366698</v>
      </c>
      <c r="AK43" s="241">
        <f t="shared" ref="AK43" si="68">+(IF(AND($C32=AK42,$C33=AK41),$C39,0)+AJ43)*IF(AJ48&lt;=0,0,1)</f>
        <v>368.56236695366698</v>
      </c>
      <c r="AL43" s="241">
        <f t="shared" ref="AL43" si="69">+(IF(AND($C32=AL42,$C33=AL41),$C39,0)+AK43)*IF(AK48&lt;=0,0,1)</f>
        <v>368.56236695366698</v>
      </c>
      <c r="AM43" s="241">
        <f t="shared" ref="AM43" si="70">+(IF(AND($C32=AM42,$C33=AM41),$C39,0)+AL43)*IF(AL48&lt;=0,0,1)</f>
        <v>368.56236695366698</v>
      </c>
      <c r="AN43" s="241">
        <f t="shared" ref="AN43" si="71">+(IF(AND($C32=AN42,$C33=AN41),$C39,0)+AM43)*IF(AM48&lt;=0,0,1)</f>
        <v>368.56236695366698</v>
      </c>
      <c r="AO43" s="241">
        <f t="shared" ref="AO43" si="72">+(IF(AND($C32=AO42,$C33=AO41),$C39,0)+AN43)*IF(AN48&lt;=0,0,1)</f>
        <v>368.56236695366698</v>
      </c>
      <c r="AP43" s="241">
        <f t="shared" ref="AP43" si="73">+(IF(AND($C32=AP42,$C33=AP41),$C39,0)+AO43)*IF(AO48&lt;=0,0,1)</f>
        <v>368.56236695366698</v>
      </c>
      <c r="AQ43" s="241">
        <f t="shared" ref="AQ43" si="74">+(IF(AND($C32=AQ42,$C33=AQ41),$C39,0)+AP43)*IF(AP48&lt;=0,0,1)</f>
        <v>368.56236695366698</v>
      </c>
      <c r="AR43" s="241">
        <f t="shared" ref="AR43" si="75">+(IF(AND($C32=AR42,$C33=AR41),$C39,0)+AQ43)*IF(AQ48&lt;=0,0,1)</f>
        <v>368.56236695366698</v>
      </c>
      <c r="AS43" s="241">
        <f t="shared" ref="AS43" si="76">+(IF(AND($C32=AS42,$C33=AS41),$C39,0)+AR43)*IF(AR48&lt;=0,0,1)</f>
        <v>368.56236695366698</v>
      </c>
      <c r="AT43" s="241">
        <f t="shared" ref="AT43" si="77">+(IF(AND($C32=AT42,$C33=AT41),$C39,0)+AS43)*IF(AS48&lt;=0,0,1)</f>
        <v>368.56236695366698</v>
      </c>
      <c r="AU43" s="241">
        <f t="shared" ref="AU43" si="78">+(IF(AND($C32=AU42,$C33=AU41),$C39,0)+AT43)*IF(AT48&lt;=0,0,1)</f>
        <v>368.56236695366698</v>
      </c>
      <c r="AV43" s="241">
        <f t="shared" ref="AV43" si="79">+(IF(AND($C32=AV42,$C33=AV41),$C39,0)+AU43)*IF(AU48&lt;=0,0,1)</f>
        <v>368.56236695366698</v>
      </c>
      <c r="AW43" s="241">
        <f t="shared" ref="AW43" si="80">+(IF(AND($C32=AW42,$C33=AW41),$C39,0)+AV43)*IF(AV48&lt;=0,0,1)</f>
        <v>368.56236695366698</v>
      </c>
      <c r="AX43" s="241">
        <f t="shared" ref="AX43" si="81">+(IF(AND($C32=AX42,$C33=AX41),$C39,0)+AW43)*IF(AW48&lt;=0,0,1)</f>
        <v>368.56236695366698</v>
      </c>
      <c r="AY43" s="241">
        <f t="shared" ref="AY43" si="82">+(IF(AND($C32=AY42,$C33=AY41),$C39,0)+AX43)*IF(AX48&lt;=0,0,1)</f>
        <v>368.56236695366698</v>
      </c>
      <c r="AZ43" s="241">
        <f t="shared" ref="AZ43" si="83">+(IF(AND($C32=AZ42,$C33=AZ41),$C39,0)+AY43)*IF(AY48&lt;=0,0,1)</f>
        <v>368.56236695366698</v>
      </c>
      <c r="BA43" s="241">
        <f t="shared" ref="BA43" si="84">+(IF(AND($C32=BA42,$C33=BA41),$C39,0)+AZ43)*IF(AZ48&lt;=0,0,1)</f>
        <v>368.56236695366698</v>
      </c>
      <c r="BB43" s="241">
        <f t="shared" ref="BB43" si="85">+(IF(AND($C32=BB42,$C33=BB41),$C39,0)+BA43)*IF(BA48&lt;=0,0,1)</f>
        <v>368.56236695366698</v>
      </c>
      <c r="BC43" s="241">
        <f t="shared" ref="BC43" si="86">+(IF(AND($C32=BC42,$C33=BC41),$C39,0)+BB43)*IF(BB48&lt;=0,0,1)</f>
        <v>368.56236695366698</v>
      </c>
      <c r="BD43" s="241">
        <f t="shared" ref="BD43" si="87">+(IF(AND($C32=BD42,$C33=BD41),$C39,0)+BC43)*IF(BC48&lt;=0,0,1)</f>
        <v>368.56236695366698</v>
      </c>
      <c r="BE43" s="241">
        <f t="shared" ref="BE43" si="88">+(IF(AND($C32=BE42,$C33=BE41),$C39,0)+BD43)*IF(BD48&lt;=0,0,1)</f>
        <v>368.56236695366698</v>
      </c>
      <c r="BF43" s="241">
        <f t="shared" ref="BF43" si="89">+(IF(AND($C32=BF42,$C33=BF41),$C39,0)+BE43)*IF(BE48&lt;=0,0,1)</f>
        <v>368.56236695366698</v>
      </c>
      <c r="BG43" s="241">
        <f t="shared" ref="BG43" si="90">+(IF(AND($C32=BG42,$C33=BG41),$C39,0)+BF43)*IF(BF48&lt;=0,0,1)</f>
        <v>368.56236695366698</v>
      </c>
      <c r="BH43" s="241">
        <f t="shared" ref="BH43" si="91">+(IF(AND($C32=BH42,$C33=BH41),$C39,0)+BG43)*IF(BG48&lt;=0,0,1)</f>
        <v>368.56236695366698</v>
      </c>
      <c r="BI43" s="241">
        <f t="shared" ref="BI43" si="92">+(IF(AND($C32=BI42,$C33=BI41),$C39,0)+BH43)*IF(BH48&lt;=0,0,1)</f>
        <v>368.56236695366698</v>
      </c>
      <c r="BJ43" s="241">
        <f t="shared" ref="BJ43" si="93">+(IF(AND($C32=BJ42,$C33=BJ41),$C39,0)+BI43)*IF(BI48&lt;=0,0,1)</f>
        <v>368.56236695366698</v>
      </c>
      <c r="BK43" s="241">
        <f t="shared" ref="BK43" si="94">+(IF(AND($C32=BK42,$C33=BK41),$C39,0)+BJ43)*IF(BJ48&lt;=0,0,1)</f>
        <v>368.56236695366698</v>
      </c>
      <c r="BL43" s="241">
        <f t="shared" ref="BL43" si="95">+(IF(AND($C32=BL42,$C33=BL41),$C39,0)+BK43)*IF(BK48&lt;=0,0,1)</f>
        <v>368.56236695366698</v>
      </c>
      <c r="BM43" s="241">
        <f t="shared" ref="BM43" si="96">+(IF(AND($C32=BM42,$C33=BM41),$C39,0)+BL43)*IF(BL48&lt;=0,0,1)</f>
        <v>368.56236695366698</v>
      </c>
      <c r="BN43" s="241">
        <f t="shared" ref="BN43" si="97">+(IF(AND($C32=BN42,$C33=BN41),$C39,0)+BM43)*IF(BM48&lt;=0,0,1)</f>
        <v>368.56236695366698</v>
      </c>
      <c r="BO43" s="241">
        <f t="shared" ref="BO43" si="98">+(IF(AND($C32=BO42,$C33=BO41),$C39,0)+BN43)*IF(BN48&lt;=0,0,1)</f>
        <v>368.56236695366698</v>
      </c>
      <c r="BP43" s="241">
        <f t="shared" ref="BP43" si="99">+(IF(AND($C32=BP42,$C33=BP41),$C39,0)+BO43)*IF(BO48&lt;=0,0,1)</f>
        <v>368.56236695366698</v>
      </c>
      <c r="BQ43" s="241">
        <f t="shared" ref="BQ43" si="100">+(IF(AND($C32=BQ42,$C33=BQ41),$C39,0)+BP43)*IF(BP48&lt;=0,0,1)</f>
        <v>368.56236695366698</v>
      </c>
      <c r="BR43" s="241">
        <f t="shared" ref="BR43" si="101">+(IF(AND($C32=BR42,$C33=BR41),$C39,0)+BQ43)*IF(BQ48&lt;=0,0,1)</f>
        <v>368.56236695366698</v>
      </c>
      <c r="BS43" s="241">
        <f t="shared" ref="BS43" si="102">+(IF(AND($C32=BS42,$C33=BS41),$C39,0)+BR43)*IF(BR48&lt;=0,0,1)</f>
        <v>368.56236695366698</v>
      </c>
      <c r="BT43" s="241">
        <f t="shared" ref="BT43" si="103">+(IF(AND($C32=BT42,$C33=BT41),$C39,0)+BS43)*IF(BS48&lt;=0,0,1)</f>
        <v>368.56236695366698</v>
      </c>
      <c r="BU43" s="241">
        <f t="shared" ref="BU43" si="104">+(IF(AND($C32=BU42,$C33=BU41),$C39,0)+BT43)*IF(BT48&lt;=0,0,1)</f>
        <v>368.56236695366698</v>
      </c>
      <c r="BV43" s="241">
        <f t="shared" ref="BV43" si="105">+(IF(AND($C32=BV42,$C33=BV41),$C39,0)+BU43)*IF(BU48&lt;=0,0,1)</f>
        <v>368.56236695366698</v>
      </c>
      <c r="BW43" s="241">
        <f t="shared" ref="BW43" si="106">+(IF(AND($C32=BW42,$C33=BW41),$C39,0)+BV43)*IF(BV48&lt;=0,0,1)</f>
        <v>368.56236695366698</v>
      </c>
      <c r="BX43" s="241">
        <f t="shared" ref="BX43" si="107">+(IF(AND($C32=BX42,$C33=BX41),$C39,0)+BW43)*IF(BW48&lt;=0,0,1)</f>
        <v>368.56236695366698</v>
      </c>
      <c r="BY43" s="241">
        <f t="shared" ref="BY43" si="108">+(IF(AND($C32=BY42,$C33=BY41),$C39,0)+BX43)*IF(BX48&lt;=0,0,1)</f>
        <v>368.56236695366698</v>
      </c>
      <c r="BZ43" s="241">
        <f t="shared" ref="BZ43" si="109">+(IF(AND($C32=BZ42,$C33=BZ41),$C39,0)+BY43)*IF(BY48&lt;=0,0,1)</f>
        <v>368.56236695366698</v>
      </c>
      <c r="CA43" s="241">
        <f t="shared" ref="CA43" si="110">+(IF(AND($C32=CA42,$C33=CA41),$C39,0)+BZ43)*IF(BZ48&lt;=0,0,1)</f>
        <v>368.56236695366698</v>
      </c>
      <c r="CB43" s="241">
        <f t="shared" ref="CB43" si="111">+(IF(AND($C32=CB42,$C33=CB41),$C39,0)+CA43)*IF(CA48&lt;=0,0,1)</f>
        <v>368.56236695366698</v>
      </c>
      <c r="CC43" s="241">
        <f t="shared" ref="CC43" si="112">+(IF(AND($C32=CC42,$C33=CC41),$C39,0)+CB43)*IF(CB48&lt;=0,0,1)</f>
        <v>368.56236695366698</v>
      </c>
      <c r="CD43" s="241">
        <f t="shared" ref="CD43" si="113">+(IF(AND($C32=CD42,$C33=CD41),$C39,0)+CC43)*IF(CC48&lt;=0,0,1)</f>
        <v>368.56236695366698</v>
      </c>
      <c r="CE43" s="241">
        <f t="shared" ref="CE43" si="114">+(IF(AND($C32=CE42,$C33=CE41),$C39,0)+CD43)*IF(CD48&lt;=0,0,1)</f>
        <v>368.56236695366698</v>
      </c>
      <c r="CF43" s="241">
        <f t="shared" ref="CF43" si="115">+(IF(AND($C32=CF42,$C33=CF41),$C39,0)+CE43)*IF(CE48&lt;=0,0,1)</f>
        <v>368.56236695366698</v>
      </c>
      <c r="CG43" s="241">
        <f t="shared" ref="CG43" si="116">+(IF(AND($C32=CG42,$C33=CG41),$C39,0)+CF43)*IF(CF48&lt;=0,0,1)</f>
        <v>368.56236695366698</v>
      </c>
      <c r="CH43" s="241">
        <f t="shared" ref="CH43" si="117">+(IF(AND($C32=CH42,$C33=CH41),$C39,0)+CG43)*IF(CG48&lt;=0,0,1)</f>
        <v>368.56236695366698</v>
      </c>
      <c r="CI43" s="241">
        <f t="shared" ref="CI43" si="118">+(IF(AND($C32=CI42,$C33=CI41),$C39,0)+CH43)*IF(CH48&lt;=0,0,1)</f>
        <v>368.56236695366698</v>
      </c>
      <c r="CJ43" s="241">
        <f t="shared" ref="CJ43" si="119">+(IF(AND($C32=CJ42,$C33=CJ41),$C39,0)+CI43)*IF(CI48&lt;=0,0,1)</f>
        <v>368.56236695366698</v>
      </c>
      <c r="CK43" s="241">
        <f t="shared" ref="CK43" si="120">+(IF(AND($C32=CK42,$C33=CK41),$C39,0)+CJ43)*IF(CJ48&lt;=0,0,1)</f>
        <v>368.56236695366698</v>
      </c>
      <c r="CL43" s="241">
        <f t="shared" ref="CL43" si="121">+(IF(AND($C32=CL42,$C33=CL41),$C39,0)+CK43)*IF(CK48&lt;=0,0,1)</f>
        <v>368.56236695366698</v>
      </c>
      <c r="CM43" s="241">
        <f t="shared" ref="CM43" si="122">+(IF(AND($C32=CM42,$C33=CM41),$C39,0)+CL43)*IF(CL48&lt;=0,0,1)</f>
        <v>368.56236695366698</v>
      </c>
      <c r="CN43" s="241">
        <f t="shared" ref="CN43" si="123">+(IF(AND($C32=CN42,$C33=CN41),$C39,0)+CM43)*IF(CM48&lt;=0,0,1)</f>
        <v>0</v>
      </c>
      <c r="CO43" s="241">
        <f t="shared" ref="CO43" si="124">+(IF(AND($C32=CO42,$C33=CO41),$C39,0)+CN43)*IF(CN48&lt;=0,0,1)</f>
        <v>0</v>
      </c>
      <c r="CP43" s="241">
        <f t="shared" ref="CP43" si="125">+(IF(AND($C32=CP42,$C33=CP41),$C39,0)+CO43)*IF(CO48&lt;=0,0,1)</f>
        <v>0</v>
      </c>
      <c r="CQ43" s="241">
        <f t="shared" ref="CQ43" si="126">+(IF(AND($C32=CQ42,$C33=CQ41),$C39,0)+CP43)*IF(CP48&lt;=0,0,1)</f>
        <v>0</v>
      </c>
      <c r="CR43" s="241">
        <f t="shared" ref="CR43" si="127">+(IF(AND($C32=CR42,$C33=CR41),$C39,0)+CQ43)*IF(CQ48&lt;=0,0,1)</f>
        <v>0</v>
      </c>
      <c r="CS43" s="241">
        <f t="shared" ref="CS43" si="128">+(IF(AND($C32=CS42,$C33=CS41),$C39,0)+CR43)*IF(CR48&lt;=0,0,1)</f>
        <v>0</v>
      </c>
      <c r="CT43" s="241">
        <f t="shared" ref="CT43" si="129">+(IF(AND($C32=CT42,$C33=CT41),$C39,0)+CS43)*IF(CS48&lt;=0,0,1)</f>
        <v>0</v>
      </c>
      <c r="CU43" s="241">
        <f t="shared" ref="CU43" si="130">+(IF(AND($C32=CU42,$C33=CU41),$C39,0)+CT43)*IF(CT48&lt;=0,0,1)</f>
        <v>0</v>
      </c>
      <c r="CV43" s="241">
        <f t="shared" ref="CV43" si="131">+(IF(AND($C32=CV42,$C33=CV41),$C39,0)+CU43)*IF(CU48&lt;=0,0,1)</f>
        <v>0</v>
      </c>
      <c r="CW43" s="241">
        <f t="shared" ref="CW43" si="132">+(IF(AND($C32=CW42,$C33=CW41),$C39,0)+CV43)*IF(CV48&lt;=0,0,1)</f>
        <v>0</v>
      </c>
      <c r="CX43" s="241">
        <f t="shared" ref="CX43" si="133">+(IF(AND($C32=CX42,$C33=CX41),$C39,0)+CW43)*IF(CW48&lt;=0,0,1)</f>
        <v>0</v>
      </c>
      <c r="CY43" s="241">
        <f t="shared" ref="CY43" si="134">+(IF(AND($C32=CY42,$C33=CY41),$C39,0)+CX43)*IF(CX48&lt;=0,0,1)</f>
        <v>0</v>
      </c>
      <c r="CZ43" s="241">
        <f t="shared" ref="CZ43" si="135">+(IF(AND($C32=CZ42,$C33=CZ41),$C39,0)+CY43)*IF(CY48&lt;=0,0,1)</f>
        <v>0</v>
      </c>
      <c r="DA43" s="241">
        <f t="shared" ref="DA43" si="136">+(IF(AND($C32=DA42,$C33=DA41),$C39,0)+CZ43)*IF(CZ48&lt;=0,0,1)</f>
        <v>0</v>
      </c>
      <c r="DB43" s="241">
        <f t="shared" ref="DB43" si="137">+(IF(AND($C32=DB42,$C33=DB41),$C39,0)+DA43)*IF(DA48&lt;=0,0,1)</f>
        <v>0</v>
      </c>
      <c r="DC43" s="241">
        <f t="shared" ref="DC43" si="138">+(IF(AND($C32=DC42,$C33=DC41),$C39,0)+DB43)*IF(DB48&lt;=0,0,1)</f>
        <v>0</v>
      </c>
      <c r="DD43" s="241">
        <f t="shared" ref="DD43" si="139">+(IF(AND($C32=DD42,$C33=DD41),$C39,0)+DC43)*IF(DC48&lt;=0,0,1)</f>
        <v>0</v>
      </c>
      <c r="DE43" s="241">
        <f t="shared" ref="DE43" si="140">+(IF(AND($C32=DE42,$C33=DE41),$C39,0)+DD43)*IF(DD48&lt;=0,0,1)</f>
        <v>0</v>
      </c>
      <c r="DF43" s="241">
        <f t="shared" ref="DF43" si="141">+(IF(AND($C32=DF42,$C33=DF41),$C39,0)+DE43)*IF(DE48&lt;=0,0,1)</f>
        <v>0</v>
      </c>
      <c r="DG43" s="241">
        <f t="shared" ref="DG43" si="142">+(IF(AND($C32=DG42,$C33=DG41),$C39,0)+DF43)*IF(DF48&lt;=0,0,1)</f>
        <v>0</v>
      </c>
      <c r="DH43" s="241">
        <f t="shared" ref="DH43" si="143">+(IF(AND($C32=DH42,$C33=DH41),$C39,0)+DG43)*IF(DG48&lt;=0,0,1)</f>
        <v>0</v>
      </c>
      <c r="DI43" s="241">
        <f t="shared" ref="DI43" si="144">+(IF(AND($C32=DI42,$C33=DI41),$C39,0)+DH43)*IF(DH48&lt;=0,0,1)</f>
        <v>0</v>
      </c>
      <c r="DJ43" s="241">
        <f t="shared" ref="DJ43" si="145">+(IF(AND($C32=DJ42,$C33=DJ41),$C39,0)+DI43)*IF(DI48&lt;=0,0,1)</f>
        <v>0</v>
      </c>
      <c r="DK43" s="241">
        <f t="shared" ref="DK43" si="146">+(IF(AND($C32=DK42,$C33=DK41),$C39,0)+DJ43)*IF(DJ48&lt;=0,0,1)</f>
        <v>0</v>
      </c>
      <c r="DL43" s="241">
        <f t="shared" ref="DL43" si="147">+(IF(AND($C32=DL42,$C33=DL41),$C39,0)+DK43)*IF(DK48&lt;=0,0,1)</f>
        <v>0</v>
      </c>
      <c r="DM43" s="241">
        <f t="shared" ref="DM43" si="148">+(IF(AND($C32=DM42,$C33=DM41),$C39,0)+DL43)*IF(DL48&lt;=0,0,1)</f>
        <v>0</v>
      </c>
      <c r="DN43" s="241">
        <f t="shared" ref="DN43" si="149">+(IF(AND($C32=DN42,$C33=DN41),$C39,0)+DM43)*IF(DM48&lt;=0,0,1)</f>
        <v>0</v>
      </c>
      <c r="DO43" s="241">
        <f t="shared" ref="DO43" si="150">+(IF(AND($C32=DO42,$C33=DO41),$C39,0)+DN43)*IF(DN48&lt;=0,0,1)</f>
        <v>0</v>
      </c>
      <c r="DP43" s="241">
        <f t="shared" ref="DP43" si="151">+(IF(AND($C32=DP42,$C33=DP41),$C39,0)+DO43)*IF(DO48&lt;=0,0,1)</f>
        <v>0</v>
      </c>
      <c r="DQ43" s="241">
        <f t="shared" ref="DQ43" si="152">+(IF(AND($C32=DQ42,$C33=DQ41),$C39,0)+DP43)*IF(DP48&lt;=0,0,1)</f>
        <v>0</v>
      </c>
      <c r="DR43" s="241">
        <f t="shared" ref="DR43" si="153">+(IF(AND($C32=DR42,$C33=DR41),$C39,0)+DQ43)*IF(DQ48&lt;=0,0,1)</f>
        <v>0</v>
      </c>
      <c r="DS43" s="241">
        <f t="shared" ref="DS43" si="154">+(IF(AND($C32=DS42,$C33=DS41),$C39,0)+DR43)*IF(DR48&lt;=0,0,1)</f>
        <v>0</v>
      </c>
      <c r="DT43" s="129"/>
      <c r="DU43" s="129"/>
      <c r="DV43" s="129"/>
      <c r="DW43" s="129"/>
      <c r="DX43" s="129"/>
      <c r="DY43" s="129"/>
      <c r="GD43" s="134"/>
      <c r="GE43" s="134"/>
    </row>
    <row r="44" spans="2:187" ht="16.5" thickTop="1" thickBot="1" x14ac:dyDescent="0.3">
      <c r="B44" s="231" t="s">
        <v>447</v>
      </c>
      <c r="D44" s="242">
        <f>+IF(D43=0,0,D43-D45)</f>
        <v>0</v>
      </c>
      <c r="E44" s="243">
        <f>+IF(E43=0,0,E43-E45)</f>
        <v>0</v>
      </c>
      <c r="F44" s="243">
        <f t="shared" ref="F44:H44" si="155">+IF(F43=0,0,F43-F45)</f>
        <v>0</v>
      </c>
      <c r="G44" s="243">
        <f t="shared" si="155"/>
        <v>0</v>
      </c>
      <c r="H44" s="243">
        <f t="shared" si="155"/>
        <v>0</v>
      </c>
      <c r="I44" s="243">
        <f t="shared" ref="I44" si="156">+IF(I43=0,0,I43-I45)</f>
        <v>0</v>
      </c>
      <c r="J44" s="243">
        <f t="shared" ref="J44" si="157">+IF(J43=0,0,J43-J45)</f>
        <v>0</v>
      </c>
      <c r="K44" s="243">
        <f t="shared" ref="K44" si="158">+IF(K43=0,0,K43-K45)</f>
        <v>0</v>
      </c>
      <c r="L44" s="243">
        <f t="shared" ref="L44" si="159">+IF(L43=0,0,L43-L45)</f>
        <v>0</v>
      </c>
      <c r="M44" s="243">
        <f t="shared" ref="M44" si="160">+IF(M43=0,0,M43-M45)</f>
        <v>0</v>
      </c>
      <c r="N44" s="243">
        <f t="shared" ref="N44" si="161">+IF(N43=0,0,N43-N45)</f>
        <v>0</v>
      </c>
      <c r="O44" s="243">
        <f t="shared" ref="O44" si="162">+IF(O43=0,0,O43-O45)</f>
        <v>0</v>
      </c>
      <c r="P44" s="243">
        <f t="shared" ref="P44" si="163">+IF(P43=0,0,P43-P45)</f>
        <v>0</v>
      </c>
      <c r="Q44" s="243">
        <f t="shared" ref="Q44" si="164">+IF(Q43=0,0,Q43-Q45)</f>
        <v>0</v>
      </c>
      <c r="R44" s="243">
        <f t="shared" ref="R44" si="165">+IF(R43=0,0,R43-R45)</f>
        <v>0</v>
      </c>
      <c r="S44" s="243">
        <f t="shared" ref="S44" si="166">+IF(S43=0,0,S43-S45)</f>
        <v>0</v>
      </c>
      <c r="T44" s="243">
        <f t="shared" ref="T44" si="167">+IF(T43=0,0,T43-T45)</f>
        <v>327.2728344056614</v>
      </c>
      <c r="U44" s="243">
        <f t="shared" ref="U44" si="168">+IF(U43=0,0,U43-U45)</f>
        <v>327.81335209959218</v>
      </c>
      <c r="V44" s="243">
        <f t="shared" ref="V44" si="169">+IF(V43=0,0,V43-V45)</f>
        <v>328.35476250243966</v>
      </c>
      <c r="W44" s="243">
        <f t="shared" ref="W44" si="170">+IF(W43=0,0,W43-W45)</f>
        <v>328.89706708858517</v>
      </c>
      <c r="X44" s="243">
        <f t="shared" ref="X44" si="171">+IF(X43=0,0,X43-X45)</f>
        <v>329.44026733484509</v>
      </c>
      <c r="Y44" s="243">
        <f t="shared" ref="Y44" si="172">+IF(Y43=0,0,Y43-Y45)</f>
        <v>329.9843647204749</v>
      </c>
      <c r="Z44" s="243">
        <f t="shared" ref="Z44" si="173">+IF(Z43=0,0,Z43-Z45)</f>
        <v>330.5293607271733</v>
      </c>
      <c r="AA44" s="243">
        <f t="shared" ref="AA44" si="174">+IF(AA43=0,0,AA43-AA45)</f>
        <v>331.07525683908591</v>
      </c>
      <c r="AB44" s="243">
        <f t="shared" ref="AB44" si="175">+IF(AB43=0,0,AB43-AB45)</f>
        <v>331.62205454280979</v>
      </c>
      <c r="AC44" s="243">
        <f t="shared" ref="AC44" si="176">+IF(AC43=0,0,AC43-AC45)</f>
        <v>332.16975532739707</v>
      </c>
      <c r="AD44" s="243">
        <f t="shared" ref="AD44" si="177">+IF(AD43=0,0,AD43-AD45)</f>
        <v>332.7183606843592</v>
      </c>
      <c r="AE44" s="243">
        <f t="shared" ref="AE44" si="178">+IF(AE43=0,0,AE43-AE45)</f>
        <v>333.26787210767105</v>
      </c>
      <c r="AF44" s="243">
        <f t="shared" ref="AF44" si="179">+IF(AF43=0,0,AF43-AF45)</f>
        <v>333.8182910937748</v>
      </c>
      <c r="AG44" s="243">
        <f t="shared" ref="AG44" si="180">+IF(AG43=0,0,AG43-AG45)</f>
        <v>334.36961914158428</v>
      </c>
      <c r="AH44" s="243">
        <f t="shared" ref="AH44" si="181">+IF(AH43=0,0,AH43-AH45)</f>
        <v>334.92185775248868</v>
      </c>
      <c r="AI44" s="243">
        <f t="shared" ref="AI44" si="182">+IF(AI43=0,0,AI43-AI45)</f>
        <v>335.47500843035709</v>
      </c>
      <c r="AJ44" s="243">
        <f t="shared" ref="AJ44" si="183">+IF(AJ43=0,0,AJ43-AJ45)</f>
        <v>336.02907268154217</v>
      </c>
      <c r="AK44" s="243">
        <f t="shared" ref="AK44" si="184">+IF(AK43=0,0,AK43-AK45)</f>
        <v>336.58405201488461</v>
      </c>
      <c r="AL44" s="243">
        <f t="shared" ref="AL44" si="185">+IF(AL43=0,0,AL43-AL45)</f>
        <v>337.13994794171691</v>
      </c>
      <c r="AM44" s="243">
        <f t="shared" ref="AM44" si="186">+IF(AM43=0,0,AM43-AM45)</f>
        <v>337.69676197586784</v>
      </c>
      <c r="AN44" s="243">
        <f t="shared" ref="AN44" si="187">+IF(AN43=0,0,AN43-AN45)</f>
        <v>338.25449563366618</v>
      </c>
      <c r="AO44" s="243">
        <f t="shared" ref="AO44" si="188">+IF(AO43=0,0,AO43-AO45)</f>
        <v>338.81315043394522</v>
      </c>
      <c r="AP44" s="243">
        <f t="shared" ref="AP44" si="189">+IF(AP43=0,0,AP43-AP45)</f>
        <v>339.37272789804661</v>
      </c>
      <c r="AQ44" s="243">
        <f t="shared" ref="AQ44" si="190">+IF(AQ43=0,0,AQ43-AQ45)</f>
        <v>339.93322954982466</v>
      </c>
      <c r="AR44" s="243">
        <f t="shared" ref="AR44" si="191">+IF(AR43=0,0,AR43-AR45)</f>
        <v>340.49465691565052</v>
      </c>
      <c r="AS44" s="243">
        <f t="shared" ref="AS44" si="192">+IF(AS43=0,0,AS43-AS45)</f>
        <v>341.05701152441611</v>
      </c>
      <c r="AT44" s="243">
        <f t="shared" ref="AT44" si="193">+IF(AT43=0,0,AT43-AT45)</f>
        <v>341.62029490753866</v>
      </c>
      <c r="AU44" s="243">
        <f t="shared" ref="AU44" si="194">+IF(AU43=0,0,AU43-AU45)</f>
        <v>342.18450859896438</v>
      </c>
      <c r="AV44" s="243">
        <f t="shared" ref="AV44" si="195">+IF(AV43=0,0,AV43-AV45)</f>
        <v>342.74965413517322</v>
      </c>
      <c r="AW44" s="243">
        <f t="shared" ref="AW44" si="196">+IF(AW43=0,0,AW43-AW45)</f>
        <v>343.31573305518248</v>
      </c>
      <c r="AX44" s="243">
        <f t="shared" ref="AX44" si="197">+IF(AX43=0,0,AX43-AX45)</f>
        <v>343.88274690055147</v>
      </c>
      <c r="AY44" s="243">
        <f t="shared" ref="AY44" si="198">+IF(AY43=0,0,AY43-AY45)</f>
        <v>344.45069721538539</v>
      </c>
      <c r="AZ44" s="243">
        <f t="shared" ref="AZ44" si="199">+IF(AZ43=0,0,AZ43-AZ45)</f>
        <v>345.01958554633973</v>
      </c>
      <c r="BA44" s="243">
        <f t="shared" ref="BA44" si="200">+IF(BA43=0,0,BA43-BA45)</f>
        <v>345.58941344262428</v>
      </c>
      <c r="BB44" s="243">
        <f t="shared" ref="BB44" si="201">+IF(BB43=0,0,BB43-BB45)</f>
        <v>346.1601824560077</v>
      </c>
      <c r="BC44" s="243">
        <f t="shared" ref="BC44" si="202">+IF(BC43=0,0,BC43-BC45)</f>
        <v>346.73189414082134</v>
      </c>
      <c r="BD44" s="243">
        <f t="shared" ref="BD44" si="203">+IF(BD43=0,0,BD43-BD45)</f>
        <v>347.30455005396374</v>
      </c>
      <c r="BE44" s="243">
        <f t="shared" ref="BE44" si="204">+IF(BE43=0,0,BE43-BE45)</f>
        <v>347.87815175490465</v>
      </c>
      <c r="BF44" s="243">
        <f t="shared" ref="BF44" si="205">+IF(BF43=0,0,BF43-BF45)</f>
        <v>348.45270080568963</v>
      </c>
      <c r="BG44" s="243">
        <f t="shared" ref="BG44" si="206">+IF(BG43=0,0,BG43-BG45)</f>
        <v>349.0281987709439</v>
      </c>
      <c r="BH44" s="243">
        <f t="shared" ref="BH44" si="207">+IF(BH43=0,0,BH43-BH45)</f>
        <v>349.6046472178769</v>
      </c>
      <c r="BI44" s="243">
        <f t="shared" ref="BI44" si="208">+IF(BI43=0,0,BI43-BI45)</f>
        <v>350.18204771628638</v>
      </c>
      <c r="BJ44" s="243">
        <f t="shared" ref="BJ44" si="209">+IF(BJ43=0,0,BJ43-BJ45)</f>
        <v>350.7604018385627</v>
      </c>
      <c r="BK44" s="243">
        <f t="shared" ref="BK44" si="210">+IF(BK43=0,0,BK43-BK45)</f>
        <v>351.33971115969331</v>
      </c>
      <c r="BL44" s="243">
        <f t="shared" ref="BL44" si="211">+IF(BL43=0,0,BL43-BL45)</f>
        <v>351.91997725726668</v>
      </c>
      <c r="BM44" s="243">
        <f t="shared" ref="BM44" si="212">+IF(BM43=0,0,BM43-BM45)</f>
        <v>352.50120171147699</v>
      </c>
      <c r="BN44" s="243">
        <f t="shared" ref="BN44" si="213">+IF(BN43=0,0,BN43-BN45)</f>
        <v>353.08338610512806</v>
      </c>
      <c r="BO44" s="243">
        <f t="shared" ref="BO44" si="214">+IF(BO43=0,0,BO43-BO45)</f>
        <v>353.66653202363801</v>
      </c>
      <c r="BP44" s="243">
        <f t="shared" ref="BP44" si="215">+IF(BP43=0,0,BP43-BP45)</f>
        <v>354.25064105504322</v>
      </c>
      <c r="BQ44" s="243">
        <f t="shared" ref="BQ44" si="216">+IF(BQ43=0,0,BQ43-BQ45)</f>
        <v>354.83571479000295</v>
      </c>
      <c r="BR44" s="243">
        <f t="shared" ref="BR44" si="217">+IF(BR43=0,0,BR43-BR45)</f>
        <v>355.42175482180363</v>
      </c>
      <c r="BS44" s="243">
        <f t="shared" ref="BS44" si="218">+IF(BS43=0,0,BS43-BS45)</f>
        <v>356.008762746363</v>
      </c>
      <c r="BT44" s="243">
        <f t="shared" ref="BT44" si="219">+IF(BT43=0,0,BT43-BT45)</f>
        <v>356.59674016223465</v>
      </c>
      <c r="BU44" s="243">
        <f t="shared" ref="BU44" si="220">+IF(BU43=0,0,BU43-BU45)</f>
        <v>357.18568867061231</v>
      </c>
      <c r="BV44" s="243">
        <f t="shared" ref="BV44" si="221">+IF(BV43=0,0,BV43-BV45)</f>
        <v>357.77560987533417</v>
      </c>
      <c r="BW44" s="243">
        <f t="shared" ref="BW44" si="222">+IF(BW43=0,0,BW43-BW45)</f>
        <v>358.3665053828874</v>
      </c>
      <c r="BX44" s="243">
        <f t="shared" ref="BX44" si="223">+IF(BX43=0,0,BX43-BX45)</f>
        <v>358.95837680241226</v>
      </c>
      <c r="BY44" s="243">
        <f t="shared" ref="BY44" si="224">+IF(BY43=0,0,BY43-BY45)</f>
        <v>359.55122574570674</v>
      </c>
      <c r="BZ44" s="243">
        <f t="shared" ref="BZ44" si="225">+IF(BZ43=0,0,BZ43-BZ45)</f>
        <v>360.14505382723087</v>
      </c>
      <c r="CA44" s="243">
        <f t="shared" ref="CA44" si="226">+IF(CA43=0,0,CA43-CA45)</f>
        <v>360.73986266411094</v>
      </c>
      <c r="CB44" s="243">
        <f t="shared" ref="CB44" si="227">+IF(CB43=0,0,CB43-CB45)</f>
        <v>361.33565387614431</v>
      </c>
      <c r="CC44" s="243">
        <f t="shared" ref="CC44" si="228">+IF(CC43=0,0,CC43-CC45)</f>
        <v>361.93242908580322</v>
      </c>
      <c r="CD44" s="243">
        <f t="shared" ref="CD44" si="229">+IF(CD43=0,0,CD43-CD45)</f>
        <v>362.5301899182399</v>
      </c>
      <c r="CE44" s="243">
        <f t="shared" ref="CE44" si="230">+IF(CE43=0,0,CE43-CE45)</f>
        <v>363.12893800129046</v>
      </c>
      <c r="CF44" s="243">
        <f t="shared" ref="CF44" si="231">+IF(CF43=0,0,CF43-CF45)</f>
        <v>363.72867496547957</v>
      </c>
      <c r="CG44" s="243">
        <f t="shared" ref="CG44" si="232">+IF(CG43=0,0,CG43-CG45)</f>
        <v>364.32940244402477</v>
      </c>
      <c r="CH44" s="243">
        <f t="shared" ref="CH44" si="233">+IF(CH43=0,0,CH43-CH45)</f>
        <v>364.93112207284105</v>
      </c>
      <c r="CI44" s="243">
        <f t="shared" ref="CI44" si="234">+IF(CI43=0,0,CI43-CI45)</f>
        <v>365.53383549054536</v>
      </c>
      <c r="CJ44" s="243">
        <f t="shared" ref="CJ44" si="235">+IF(CJ43=0,0,CJ43-CJ45)</f>
        <v>366.13754433846071</v>
      </c>
      <c r="CK44" s="243">
        <f t="shared" ref="CK44" si="236">+IF(CK43=0,0,CK43-CK45)</f>
        <v>366.74225026062112</v>
      </c>
      <c r="CL44" s="243">
        <f t="shared" ref="CL44" si="237">+IF(CL43=0,0,CL43-CL45)</f>
        <v>367.3479549037757</v>
      </c>
      <c r="CM44" s="243">
        <f t="shared" ref="CM44" si="238">+IF(CM43=0,0,CM43-CM45)</f>
        <v>367.95465991739337</v>
      </c>
      <c r="CN44" s="243">
        <f t="shared" ref="CN44" si="239">+IF(CN43=0,0,CN43-CN45)</f>
        <v>0</v>
      </c>
      <c r="CO44" s="243">
        <f t="shared" ref="CO44" si="240">+IF(CO43=0,0,CO43-CO45)</f>
        <v>0</v>
      </c>
      <c r="CP44" s="243">
        <f t="shared" ref="CP44" si="241">+IF(CP43=0,0,CP43-CP45)</f>
        <v>0</v>
      </c>
      <c r="CQ44" s="243">
        <f t="shared" ref="CQ44" si="242">+IF(CQ43=0,0,CQ43-CQ45)</f>
        <v>0</v>
      </c>
      <c r="CR44" s="243">
        <f t="shared" ref="CR44" si="243">+IF(CR43=0,0,CR43-CR45)</f>
        <v>0</v>
      </c>
      <c r="CS44" s="243">
        <f t="shared" ref="CS44" si="244">+IF(CS43=0,0,CS43-CS45)</f>
        <v>0</v>
      </c>
      <c r="CT44" s="243">
        <f t="shared" ref="CT44" si="245">+IF(CT43=0,0,CT43-CT45)</f>
        <v>0</v>
      </c>
      <c r="CU44" s="243">
        <f t="shared" ref="CU44" si="246">+IF(CU43=0,0,CU43-CU45)</f>
        <v>0</v>
      </c>
      <c r="CV44" s="243">
        <f t="shared" ref="CV44" si="247">+IF(CV43=0,0,CV43-CV45)</f>
        <v>0</v>
      </c>
      <c r="CW44" s="243">
        <f t="shared" ref="CW44" si="248">+IF(CW43=0,0,CW43-CW45)</f>
        <v>0</v>
      </c>
      <c r="CX44" s="243">
        <f t="shared" ref="CX44" si="249">+IF(CX43=0,0,CX43-CX45)</f>
        <v>0</v>
      </c>
      <c r="CY44" s="243">
        <f t="shared" ref="CY44" si="250">+IF(CY43=0,0,CY43-CY45)</f>
        <v>0</v>
      </c>
      <c r="CZ44" s="243">
        <f t="shared" ref="CZ44" si="251">+IF(CZ43=0,0,CZ43-CZ45)</f>
        <v>0</v>
      </c>
      <c r="DA44" s="243">
        <f t="shared" ref="DA44" si="252">+IF(DA43=0,0,DA43-DA45)</f>
        <v>0</v>
      </c>
      <c r="DB44" s="243">
        <f t="shared" ref="DB44" si="253">+IF(DB43=0,0,DB43-DB45)</f>
        <v>0</v>
      </c>
      <c r="DC44" s="243">
        <f t="shared" ref="DC44" si="254">+IF(DC43=0,0,DC43-DC45)</f>
        <v>0</v>
      </c>
      <c r="DD44" s="243">
        <f t="shared" ref="DD44" si="255">+IF(DD43=0,0,DD43-DD45)</f>
        <v>0</v>
      </c>
      <c r="DE44" s="243">
        <f t="shared" ref="DE44" si="256">+IF(DE43=0,0,DE43-DE45)</f>
        <v>0</v>
      </c>
      <c r="DF44" s="243">
        <f t="shared" ref="DF44" si="257">+IF(DF43=0,0,DF43-DF45)</f>
        <v>0</v>
      </c>
      <c r="DG44" s="243">
        <f t="shared" ref="DG44" si="258">+IF(DG43=0,0,DG43-DG45)</f>
        <v>0</v>
      </c>
      <c r="DH44" s="243">
        <f t="shared" ref="DH44" si="259">+IF(DH43=0,0,DH43-DH45)</f>
        <v>0</v>
      </c>
      <c r="DI44" s="243">
        <f t="shared" ref="DI44" si="260">+IF(DI43=0,0,DI43-DI45)</f>
        <v>0</v>
      </c>
      <c r="DJ44" s="243">
        <f t="shared" ref="DJ44" si="261">+IF(DJ43=0,0,DJ43-DJ45)</f>
        <v>0</v>
      </c>
      <c r="DK44" s="243">
        <f t="shared" ref="DK44" si="262">+IF(DK43=0,0,DK43-DK45)</f>
        <v>0</v>
      </c>
      <c r="DL44" s="243">
        <f t="shared" ref="DL44" si="263">+IF(DL43=0,0,DL43-DL45)</f>
        <v>0</v>
      </c>
      <c r="DM44" s="243">
        <f t="shared" ref="DM44" si="264">+IF(DM43=0,0,DM43-DM45)</f>
        <v>0</v>
      </c>
      <c r="DN44" s="243">
        <f t="shared" ref="DN44" si="265">+IF(DN43=0,0,DN43-DN45)</f>
        <v>0</v>
      </c>
      <c r="DO44" s="243">
        <f t="shared" ref="DO44" si="266">+IF(DO43=0,0,DO43-DO45)</f>
        <v>0</v>
      </c>
      <c r="DP44" s="243">
        <f t="shared" ref="DP44" si="267">+IF(DP43=0,0,DP43-DP45)</f>
        <v>0</v>
      </c>
      <c r="DQ44" s="243">
        <f t="shared" ref="DQ44" si="268">+IF(DQ43=0,0,DQ43-DQ45)</f>
        <v>0</v>
      </c>
      <c r="DR44" s="243">
        <f t="shared" ref="DR44" si="269">+IF(DR43=0,0,DR43-DR45)</f>
        <v>0</v>
      </c>
      <c r="DS44" s="243">
        <f t="shared" ref="DS44" si="270">+IF(DS43=0,0,DS43-DS45)</f>
        <v>0</v>
      </c>
      <c r="DT44" s="129"/>
      <c r="DU44" s="129"/>
      <c r="DV44" s="129"/>
      <c r="DW44" s="129"/>
      <c r="DX44" s="129"/>
      <c r="DY44" s="129"/>
      <c r="GD44" s="134"/>
      <c r="GE44" s="134"/>
    </row>
    <row r="45" spans="2:187" ht="16.5" thickTop="1" thickBot="1" x14ac:dyDescent="0.3">
      <c r="B45" s="231" t="s">
        <v>448</v>
      </c>
      <c r="D45" s="242">
        <f>+D48*$C38</f>
        <v>0</v>
      </c>
      <c r="E45" s="243">
        <f>+D48*$C38</f>
        <v>0</v>
      </c>
      <c r="F45" s="243">
        <f t="shared" ref="F45:H45" si="271">+E48*$C38</f>
        <v>0</v>
      </c>
      <c r="G45" s="243">
        <f t="shared" si="271"/>
        <v>0</v>
      </c>
      <c r="H45" s="243">
        <f t="shared" si="271"/>
        <v>0</v>
      </c>
      <c r="I45" s="243">
        <f t="shared" ref="I45:BT45" si="272">+H48*$C38</f>
        <v>41.289532548005603</v>
      </c>
      <c r="J45" s="243">
        <f t="shared" si="272"/>
        <v>41.289532548005603</v>
      </c>
      <c r="K45" s="243">
        <f t="shared" si="272"/>
        <v>41.289532548005603</v>
      </c>
      <c r="L45" s="243">
        <f t="shared" si="272"/>
        <v>41.289532548005603</v>
      </c>
      <c r="M45" s="243">
        <f t="shared" si="272"/>
        <v>41.289532548005603</v>
      </c>
      <c r="N45" s="243">
        <f t="shared" si="272"/>
        <v>41.289532548005603</v>
      </c>
      <c r="O45" s="243">
        <f t="shared" si="272"/>
        <v>41.289532548005603</v>
      </c>
      <c r="P45" s="243">
        <f t="shared" si="272"/>
        <v>41.289532548005603</v>
      </c>
      <c r="Q45" s="243">
        <f t="shared" si="272"/>
        <v>41.289532548005603</v>
      </c>
      <c r="R45" s="243">
        <f t="shared" si="272"/>
        <v>41.289532548005603</v>
      </c>
      <c r="S45" s="243">
        <f t="shared" si="272"/>
        <v>41.289532548005603</v>
      </c>
      <c r="T45" s="243">
        <f t="shared" si="272"/>
        <v>41.289532548005603</v>
      </c>
      <c r="U45" s="243">
        <f t="shared" si="272"/>
        <v>40.749014854074773</v>
      </c>
      <c r="V45" s="243">
        <f t="shared" si="272"/>
        <v>40.207604451227304</v>
      </c>
      <c r="W45" s="243">
        <f t="shared" si="272"/>
        <v>39.665299865081813</v>
      </c>
      <c r="X45" s="243">
        <f t="shared" si="272"/>
        <v>39.122099618821906</v>
      </c>
      <c r="Y45" s="243">
        <f t="shared" si="272"/>
        <v>38.578002233192073</v>
      </c>
      <c r="Z45" s="243">
        <f t="shared" si="272"/>
        <v>38.033006226493711</v>
      </c>
      <c r="AA45" s="243">
        <f t="shared" si="272"/>
        <v>37.487110114581064</v>
      </c>
      <c r="AB45" s="243">
        <f t="shared" si="272"/>
        <v>36.940312410857196</v>
      </c>
      <c r="AC45" s="243">
        <f t="shared" si="272"/>
        <v>36.392611626269918</v>
      </c>
      <c r="AD45" s="243">
        <f t="shared" si="272"/>
        <v>35.844006269307776</v>
      </c>
      <c r="AE45" s="243">
        <f t="shared" si="272"/>
        <v>35.294494845995942</v>
      </c>
      <c r="AF45" s="243">
        <f t="shared" si="272"/>
        <v>34.74407585989217</v>
      </c>
      <c r="AG45" s="243">
        <f t="shared" si="272"/>
        <v>34.192747812082729</v>
      </c>
      <c r="AH45" s="243">
        <f t="shared" si="272"/>
        <v>33.640509201178304</v>
      </c>
      <c r="AI45" s="243">
        <f t="shared" si="272"/>
        <v>33.087358523309909</v>
      </c>
      <c r="AJ45" s="243">
        <f t="shared" si="272"/>
        <v>32.533294272124806</v>
      </c>
      <c r="AK45" s="243">
        <f t="shared" si="272"/>
        <v>31.978314938782372</v>
      </c>
      <c r="AL45" s="243">
        <f t="shared" si="272"/>
        <v>31.422419011950044</v>
      </c>
      <c r="AM45" s="243">
        <f t="shared" si="272"/>
        <v>30.865604977799148</v>
      </c>
      <c r="AN45" s="243">
        <f t="shared" si="272"/>
        <v>30.3078713200008</v>
      </c>
      <c r="AO45" s="243">
        <f t="shared" si="272"/>
        <v>29.749216519721777</v>
      </c>
      <c r="AP45" s="243">
        <f t="shared" si="272"/>
        <v>29.189639055620393</v>
      </c>
      <c r="AQ45" s="243">
        <f t="shared" si="272"/>
        <v>28.629137403842318</v>
      </c>
      <c r="AR45" s="243">
        <f t="shared" si="272"/>
        <v>28.067710038016472</v>
      </c>
      <c r="AS45" s="243">
        <f t="shared" si="272"/>
        <v>27.505355429250844</v>
      </c>
      <c r="AT45" s="243">
        <f t="shared" si="272"/>
        <v>26.942072046128327</v>
      </c>
      <c r="AU45" s="243">
        <f t="shared" si="272"/>
        <v>26.377858354702568</v>
      </c>
      <c r="AV45" s="243">
        <f t="shared" si="272"/>
        <v>25.812712818493758</v>
      </c>
      <c r="AW45" s="243">
        <f t="shared" si="272"/>
        <v>25.246633898484479</v>
      </c>
      <c r="AX45" s="243">
        <f t="shared" si="272"/>
        <v>24.679620053115507</v>
      </c>
      <c r="AY45" s="243">
        <f t="shared" si="272"/>
        <v>24.111669738281591</v>
      </c>
      <c r="AZ45" s="243">
        <f t="shared" si="272"/>
        <v>23.542781407327276</v>
      </c>
      <c r="BA45" s="243">
        <f t="shared" si="272"/>
        <v>22.972953511042675</v>
      </c>
      <c r="BB45" s="243">
        <f t="shared" si="272"/>
        <v>22.402184497659263</v>
      </c>
      <c r="BC45" s="243">
        <f t="shared" si="272"/>
        <v>21.830472812845628</v>
      </c>
      <c r="BD45" s="243">
        <f t="shared" si="272"/>
        <v>21.257816899703265</v>
      </c>
      <c r="BE45" s="243">
        <f t="shared" si="272"/>
        <v>20.684215198762324</v>
      </c>
      <c r="BF45" s="243">
        <f t="shared" si="272"/>
        <v>20.109666147977354</v>
      </c>
      <c r="BG45" s="243">
        <f t="shared" si="272"/>
        <v>19.534168182723075</v>
      </c>
      <c r="BH45" s="243">
        <f t="shared" si="272"/>
        <v>18.957719735790089</v>
      </c>
      <c r="BI45" s="243">
        <f t="shared" si="272"/>
        <v>18.380319237380625</v>
      </c>
      <c r="BJ45" s="243">
        <f t="shared" si="272"/>
        <v>17.801965115104274</v>
      </c>
      <c r="BK45" s="243">
        <f t="shared" si="272"/>
        <v>17.222655793973679</v>
      </c>
      <c r="BL45" s="243">
        <f t="shared" si="272"/>
        <v>16.642389696400276</v>
      </c>
      <c r="BM45" s="243">
        <f t="shared" si="272"/>
        <v>16.061165242189986</v>
      </c>
      <c r="BN45" s="243">
        <f t="shared" si="272"/>
        <v>15.478980848538901</v>
      </c>
      <c r="BO45" s="243">
        <f t="shared" si="272"/>
        <v>14.895834930028991</v>
      </c>
      <c r="BP45" s="243">
        <f t="shared" si="272"/>
        <v>14.311725898623779</v>
      </c>
      <c r="BQ45" s="243">
        <f t="shared" si="272"/>
        <v>13.726652163664017</v>
      </c>
      <c r="BR45" s="243">
        <f t="shared" si="272"/>
        <v>13.14061213186335</v>
      </c>
      <c r="BS45" s="243">
        <f t="shared" si="272"/>
        <v>12.553604207303984</v>
      </c>
      <c r="BT45" s="243">
        <f t="shared" si="272"/>
        <v>11.965626791432339</v>
      </c>
      <c r="BU45" s="243">
        <f t="shared" ref="BU45:DS45" si="273">+BT48*$C38</f>
        <v>11.376678283054687</v>
      </c>
      <c r="BV45" s="243">
        <f t="shared" si="273"/>
        <v>10.786757078332807</v>
      </c>
      <c r="BW45" s="243">
        <f t="shared" si="273"/>
        <v>10.1958615707796</v>
      </c>
      <c r="BX45" s="243">
        <f t="shared" si="273"/>
        <v>9.6039901512547292</v>
      </c>
      <c r="BY45" s="243">
        <f t="shared" si="273"/>
        <v>9.0111412079602307</v>
      </c>
      <c r="BZ45" s="243">
        <f t="shared" si="273"/>
        <v>8.4173131264361238</v>
      </c>
      <c r="CA45" s="243">
        <f t="shared" si="273"/>
        <v>7.8225042895560168</v>
      </c>
      <c r="CB45" s="243">
        <f t="shared" si="273"/>
        <v>7.2267130775227022</v>
      </c>
      <c r="CC45" s="243">
        <f t="shared" si="273"/>
        <v>6.6299378678637444</v>
      </c>
      <c r="CD45" s="243">
        <f t="shared" si="273"/>
        <v>6.0321770354270638</v>
      </c>
      <c r="CE45" s="243">
        <f t="shared" si="273"/>
        <v>5.4334289523765111</v>
      </c>
      <c r="CF45" s="243">
        <f t="shared" si="273"/>
        <v>4.8336919881874314</v>
      </c>
      <c r="CG45" s="243">
        <f t="shared" si="273"/>
        <v>4.232964509642227</v>
      </c>
      <c r="CH45" s="243">
        <f t="shared" si="273"/>
        <v>3.6312448808259075</v>
      </c>
      <c r="CI45" s="243">
        <f t="shared" si="273"/>
        <v>3.0285314631216367</v>
      </c>
      <c r="CJ45" s="243">
        <f t="shared" si="273"/>
        <v>2.4248226152062688</v>
      </c>
      <c r="CK45" s="243">
        <f t="shared" si="273"/>
        <v>1.8201166930458801</v>
      </c>
      <c r="CL45" s="243">
        <f t="shared" si="273"/>
        <v>1.2144120498912909</v>
      </c>
      <c r="CM45" s="243">
        <f t="shared" si="273"/>
        <v>0.60770703627358114</v>
      </c>
      <c r="CN45" s="243">
        <f t="shared" si="273"/>
        <v>-4.0068636034195132E-13</v>
      </c>
      <c r="CO45" s="243">
        <f t="shared" si="273"/>
        <v>-4.0068636034195132E-13</v>
      </c>
      <c r="CP45" s="243">
        <f t="shared" si="273"/>
        <v>-4.0068636034195132E-13</v>
      </c>
      <c r="CQ45" s="243">
        <f t="shared" si="273"/>
        <v>-4.0068636034195132E-13</v>
      </c>
      <c r="CR45" s="243">
        <f t="shared" si="273"/>
        <v>-4.0068636034195132E-13</v>
      </c>
      <c r="CS45" s="243">
        <f t="shared" si="273"/>
        <v>-4.0068636034195132E-13</v>
      </c>
      <c r="CT45" s="243">
        <f t="shared" si="273"/>
        <v>-4.0068636034195132E-13</v>
      </c>
      <c r="CU45" s="243">
        <f t="shared" si="273"/>
        <v>-4.0068636034195132E-13</v>
      </c>
      <c r="CV45" s="243">
        <f t="shared" si="273"/>
        <v>-4.0068636034195132E-13</v>
      </c>
      <c r="CW45" s="243">
        <f t="shared" si="273"/>
        <v>-4.0068636034195132E-13</v>
      </c>
      <c r="CX45" s="243">
        <f t="shared" si="273"/>
        <v>-4.0068636034195132E-13</v>
      </c>
      <c r="CY45" s="243">
        <f t="shared" si="273"/>
        <v>-4.0068636034195132E-13</v>
      </c>
      <c r="CZ45" s="243">
        <f t="shared" si="273"/>
        <v>-4.0068636034195132E-13</v>
      </c>
      <c r="DA45" s="243">
        <f t="shared" si="273"/>
        <v>-4.0068636034195132E-13</v>
      </c>
      <c r="DB45" s="243">
        <f t="shared" si="273"/>
        <v>-4.0068636034195132E-13</v>
      </c>
      <c r="DC45" s="243">
        <f t="shared" si="273"/>
        <v>-4.0068636034195132E-13</v>
      </c>
      <c r="DD45" s="243">
        <f t="shared" si="273"/>
        <v>-4.0068636034195132E-13</v>
      </c>
      <c r="DE45" s="243">
        <f t="shared" si="273"/>
        <v>-4.0068636034195132E-13</v>
      </c>
      <c r="DF45" s="243">
        <f t="shared" si="273"/>
        <v>-4.0068636034195132E-13</v>
      </c>
      <c r="DG45" s="243">
        <f t="shared" si="273"/>
        <v>-4.0068636034195132E-13</v>
      </c>
      <c r="DH45" s="243">
        <f t="shared" si="273"/>
        <v>-4.0068636034195132E-13</v>
      </c>
      <c r="DI45" s="243">
        <f t="shared" si="273"/>
        <v>-4.0068636034195132E-13</v>
      </c>
      <c r="DJ45" s="243">
        <f t="shared" si="273"/>
        <v>-4.0068636034195132E-13</v>
      </c>
      <c r="DK45" s="243">
        <f t="shared" si="273"/>
        <v>-4.0068636034195132E-13</v>
      </c>
      <c r="DL45" s="243">
        <f t="shared" si="273"/>
        <v>-4.0068636034195132E-13</v>
      </c>
      <c r="DM45" s="243">
        <f t="shared" si="273"/>
        <v>-4.0068636034195132E-13</v>
      </c>
      <c r="DN45" s="243">
        <f t="shared" si="273"/>
        <v>-4.0068636034195132E-13</v>
      </c>
      <c r="DO45" s="243">
        <f t="shared" si="273"/>
        <v>-4.0068636034195132E-13</v>
      </c>
      <c r="DP45" s="243">
        <f t="shared" si="273"/>
        <v>-4.0068636034195132E-13</v>
      </c>
      <c r="DQ45" s="243">
        <f t="shared" si="273"/>
        <v>-4.0068636034195132E-13</v>
      </c>
      <c r="DR45" s="243">
        <f t="shared" si="273"/>
        <v>-4.0068636034195132E-13</v>
      </c>
      <c r="DS45" s="243">
        <f t="shared" si="273"/>
        <v>-4.0068636034195132E-13</v>
      </c>
      <c r="DT45" s="129"/>
      <c r="DU45" s="129"/>
      <c r="DV45" s="129"/>
      <c r="DW45" s="129"/>
      <c r="DX45" s="129"/>
      <c r="DY45" s="129"/>
      <c r="GD45" s="134"/>
      <c r="GE45" s="134"/>
    </row>
    <row r="46" spans="2:187" ht="16.5" thickTop="1" thickBot="1" x14ac:dyDescent="0.3">
      <c r="B46" s="231" t="s">
        <v>449</v>
      </c>
      <c r="D46" s="242">
        <f>+IF(AND($C29=D42,$C30=D41),$C35,0)</f>
        <v>0</v>
      </c>
      <c r="E46" s="243">
        <f>+IF(AND($C29=E42,$C30=E41),$C35,0)</f>
        <v>0</v>
      </c>
      <c r="F46" s="243">
        <f t="shared" ref="F46:H46" si="274">+IF(AND($C29=F42,$C30=F41),$C35,0)</f>
        <v>0</v>
      </c>
      <c r="G46" s="243">
        <f t="shared" si="274"/>
        <v>0</v>
      </c>
      <c r="H46" s="243">
        <f t="shared" si="274"/>
        <v>25000</v>
      </c>
      <c r="I46" s="243">
        <f t="shared" ref="I46:BT46" si="275">+IF(AND($C29=I42,$C30=I41),$C35,0)</f>
        <v>0</v>
      </c>
      <c r="J46" s="243">
        <f t="shared" si="275"/>
        <v>0</v>
      </c>
      <c r="K46" s="243">
        <f t="shared" si="275"/>
        <v>0</v>
      </c>
      <c r="L46" s="243">
        <f t="shared" si="275"/>
        <v>0</v>
      </c>
      <c r="M46" s="243">
        <f t="shared" si="275"/>
        <v>0</v>
      </c>
      <c r="N46" s="243">
        <f t="shared" si="275"/>
        <v>0</v>
      </c>
      <c r="O46" s="243">
        <f t="shared" si="275"/>
        <v>0</v>
      </c>
      <c r="P46" s="243">
        <f t="shared" si="275"/>
        <v>0</v>
      </c>
      <c r="Q46" s="243">
        <f t="shared" si="275"/>
        <v>0</v>
      </c>
      <c r="R46" s="243">
        <f t="shared" si="275"/>
        <v>0</v>
      </c>
      <c r="S46" s="243">
        <f t="shared" si="275"/>
        <v>0</v>
      </c>
      <c r="T46" s="243">
        <f t="shared" si="275"/>
        <v>0</v>
      </c>
      <c r="U46" s="243">
        <f t="shared" si="275"/>
        <v>0</v>
      </c>
      <c r="V46" s="243">
        <f t="shared" si="275"/>
        <v>0</v>
      </c>
      <c r="W46" s="243">
        <f t="shared" si="275"/>
        <v>0</v>
      </c>
      <c r="X46" s="243">
        <f t="shared" si="275"/>
        <v>0</v>
      </c>
      <c r="Y46" s="243">
        <f t="shared" si="275"/>
        <v>0</v>
      </c>
      <c r="Z46" s="243">
        <f t="shared" si="275"/>
        <v>0</v>
      </c>
      <c r="AA46" s="243">
        <f t="shared" si="275"/>
        <v>0</v>
      </c>
      <c r="AB46" s="243">
        <f t="shared" si="275"/>
        <v>0</v>
      </c>
      <c r="AC46" s="243">
        <f t="shared" si="275"/>
        <v>0</v>
      </c>
      <c r="AD46" s="243">
        <f t="shared" si="275"/>
        <v>0</v>
      </c>
      <c r="AE46" s="243">
        <f t="shared" si="275"/>
        <v>0</v>
      </c>
      <c r="AF46" s="243">
        <f t="shared" si="275"/>
        <v>0</v>
      </c>
      <c r="AG46" s="243">
        <f t="shared" si="275"/>
        <v>0</v>
      </c>
      <c r="AH46" s="243">
        <f t="shared" si="275"/>
        <v>0</v>
      </c>
      <c r="AI46" s="243">
        <f t="shared" si="275"/>
        <v>0</v>
      </c>
      <c r="AJ46" s="243">
        <f t="shared" si="275"/>
        <v>0</v>
      </c>
      <c r="AK46" s="243">
        <f t="shared" si="275"/>
        <v>0</v>
      </c>
      <c r="AL46" s="243">
        <f t="shared" si="275"/>
        <v>0</v>
      </c>
      <c r="AM46" s="243">
        <f t="shared" si="275"/>
        <v>0</v>
      </c>
      <c r="AN46" s="243">
        <f t="shared" si="275"/>
        <v>0</v>
      </c>
      <c r="AO46" s="243">
        <f t="shared" si="275"/>
        <v>0</v>
      </c>
      <c r="AP46" s="243">
        <f t="shared" si="275"/>
        <v>0</v>
      </c>
      <c r="AQ46" s="243">
        <f t="shared" si="275"/>
        <v>0</v>
      </c>
      <c r="AR46" s="243">
        <f t="shared" si="275"/>
        <v>0</v>
      </c>
      <c r="AS46" s="243">
        <f t="shared" si="275"/>
        <v>0</v>
      </c>
      <c r="AT46" s="243">
        <f t="shared" si="275"/>
        <v>0</v>
      </c>
      <c r="AU46" s="243">
        <f t="shared" si="275"/>
        <v>0</v>
      </c>
      <c r="AV46" s="243">
        <f t="shared" si="275"/>
        <v>0</v>
      </c>
      <c r="AW46" s="243">
        <f t="shared" si="275"/>
        <v>0</v>
      </c>
      <c r="AX46" s="243">
        <f t="shared" si="275"/>
        <v>0</v>
      </c>
      <c r="AY46" s="243">
        <f t="shared" si="275"/>
        <v>0</v>
      </c>
      <c r="AZ46" s="243">
        <f t="shared" si="275"/>
        <v>0</v>
      </c>
      <c r="BA46" s="243">
        <f t="shared" si="275"/>
        <v>0</v>
      </c>
      <c r="BB46" s="243">
        <f t="shared" si="275"/>
        <v>0</v>
      </c>
      <c r="BC46" s="243">
        <f t="shared" si="275"/>
        <v>0</v>
      </c>
      <c r="BD46" s="243">
        <f t="shared" si="275"/>
        <v>0</v>
      </c>
      <c r="BE46" s="243">
        <f t="shared" si="275"/>
        <v>0</v>
      </c>
      <c r="BF46" s="243">
        <f t="shared" si="275"/>
        <v>0</v>
      </c>
      <c r="BG46" s="243">
        <f t="shared" si="275"/>
        <v>0</v>
      </c>
      <c r="BH46" s="243">
        <f t="shared" si="275"/>
        <v>0</v>
      </c>
      <c r="BI46" s="243">
        <f t="shared" si="275"/>
        <v>0</v>
      </c>
      <c r="BJ46" s="243">
        <f t="shared" si="275"/>
        <v>0</v>
      </c>
      <c r="BK46" s="243">
        <f t="shared" si="275"/>
        <v>0</v>
      </c>
      <c r="BL46" s="243">
        <f t="shared" si="275"/>
        <v>0</v>
      </c>
      <c r="BM46" s="243">
        <f t="shared" si="275"/>
        <v>0</v>
      </c>
      <c r="BN46" s="243">
        <f t="shared" si="275"/>
        <v>0</v>
      </c>
      <c r="BO46" s="243">
        <f t="shared" si="275"/>
        <v>0</v>
      </c>
      <c r="BP46" s="243">
        <f t="shared" si="275"/>
        <v>0</v>
      </c>
      <c r="BQ46" s="243">
        <f t="shared" si="275"/>
        <v>0</v>
      </c>
      <c r="BR46" s="243">
        <f t="shared" si="275"/>
        <v>0</v>
      </c>
      <c r="BS46" s="243">
        <f t="shared" si="275"/>
        <v>0</v>
      </c>
      <c r="BT46" s="243">
        <f t="shared" si="275"/>
        <v>0</v>
      </c>
      <c r="BU46" s="243">
        <f t="shared" ref="BU46:DS46" si="276">+IF(AND($C29=BU42,$C30=BU41),$C35,0)</f>
        <v>0</v>
      </c>
      <c r="BV46" s="243">
        <f t="shared" si="276"/>
        <v>0</v>
      </c>
      <c r="BW46" s="243">
        <f t="shared" si="276"/>
        <v>0</v>
      </c>
      <c r="BX46" s="243">
        <f t="shared" si="276"/>
        <v>0</v>
      </c>
      <c r="BY46" s="243">
        <f t="shared" si="276"/>
        <v>0</v>
      </c>
      <c r="BZ46" s="243">
        <f t="shared" si="276"/>
        <v>0</v>
      </c>
      <c r="CA46" s="243">
        <f t="shared" si="276"/>
        <v>0</v>
      </c>
      <c r="CB46" s="243">
        <f t="shared" si="276"/>
        <v>0</v>
      </c>
      <c r="CC46" s="243">
        <f t="shared" si="276"/>
        <v>0</v>
      </c>
      <c r="CD46" s="243">
        <f t="shared" si="276"/>
        <v>0</v>
      </c>
      <c r="CE46" s="243">
        <f t="shared" si="276"/>
        <v>0</v>
      </c>
      <c r="CF46" s="243">
        <f t="shared" si="276"/>
        <v>0</v>
      </c>
      <c r="CG46" s="243">
        <f t="shared" si="276"/>
        <v>0</v>
      </c>
      <c r="CH46" s="243">
        <f t="shared" si="276"/>
        <v>0</v>
      </c>
      <c r="CI46" s="243">
        <f t="shared" si="276"/>
        <v>0</v>
      </c>
      <c r="CJ46" s="243">
        <f t="shared" si="276"/>
        <v>0</v>
      </c>
      <c r="CK46" s="243">
        <f t="shared" si="276"/>
        <v>0</v>
      </c>
      <c r="CL46" s="243">
        <f t="shared" si="276"/>
        <v>0</v>
      </c>
      <c r="CM46" s="243">
        <f t="shared" si="276"/>
        <v>0</v>
      </c>
      <c r="CN46" s="243">
        <f t="shared" si="276"/>
        <v>0</v>
      </c>
      <c r="CO46" s="243">
        <f t="shared" si="276"/>
        <v>0</v>
      </c>
      <c r="CP46" s="243">
        <f t="shared" si="276"/>
        <v>0</v>
      </c>
      <c r="CQ46" s="243">
        <f t="shared" si="276"/>
        <v>0</v>
      </c>
      <c r="CR46" s="243">
        <f t="shared" si="276"/>
        <v>0</v>
      </c>
      <c r="CS46" s="243">
        <f t="shared" si="276"/>
        <v>0</v>
      </c>
      <c r="CT46" s="243">
        <f t="shared" si="276"/>
        <v>0</v>
      </c>
      <c r="CU46" s="243">
        <f t="shared" si="276"/>
        <v>0</v>
      </c>
      <c r="CV46" s="243">
        <f t="shared" si="276"/>
        <v>0</v>
      </c>
      <c r="CW46" s="243">
        <f t="shared" si="276"/>
        <v>0</v>
      </c>
      <c r="CX46" s="243">
        <f t="shared" si="276"/>
        <v>0</v>
      </c>
      <c r="CY46" s="243">
        <f t="shared" si="276"/>
        <v>0</v>
      </c>
      <c r="CZ46" s="243">
        <f t="shared" si="276"/>
        <v>0</v>
      </c>
      <c r="DA46" s="243">
        <f t="shared" si="276"/>
        <v>0</v>
      </c>
      <c r="DB46" s="243">
        <f t="shared" si="276"/>
        <v>0</v>
      </c>
      <c r="DC46" s="243">
        <f t="shared" si="276"/>
        <v>0</v>
      </c>
      <c r="DD46" s="243">
        <f t="shared" si="276"/>
        <v>0</v>
      </c>
      <c r="DE46" s="243">
        <f t="shared" si="276"/>
        <v>0</v>
      </c>
      <c r="DF46" s="243">
        <f t="shared" si="276"/>
        <v>0</v>
      </c>
      <c r="DG46" s="243">
        <f t="shared" si="276"/>
        <v>0</v>
      </c>
      <c r="DH46" s="243">
        <f t="shared" si="276"/>
        <v>0</v>
      </c>
      <c r="DI46" s="243">
        <f t="shared" si="276"/>
        <v>0</v>
      </c>
      <c r="DJ46" s="243">
        <f t="shared" si="276"/>
        <v>0</v>
      </c>
      <c r="DK46" s="243">
        <f t="shared" si="276"/>
        <v>0</v>
      </c>
      <c r="DL46" s="243">
        <f t="shared" si="276"/>
        <v>0</v>
      </c>
      <c r="DM46" s="243">
        <f t="shared" si="276"/>
        <v>0</v>
      </c>
      <c r="DN46" s="243">
        <f t="shared" si="276"/>
        <v>0</v>
      </c>
      <c r="DO46" s="243">
        <f t="shared" si="276"/>
        <v>0</v>
      </c>
      <c r="DP46" s="243">
        <f t="shared" si="276"/>
        <v>0</v>
      </c>
      <c r="DQ46" s="243">
        <f t="shared" si="276"/>
        <v>0</v>
      </c>
      <c r="DR46" s="243">
        <f t="shared" si="276"/>
        <v>0</v>
      </c>
      <c r="DS46" s="243">
        <f t="shared" si="276"/>
        <v>0</v>
      </c>
      <c r="DT46" s="129"/>
      <c r="DU46" s="129"/>
      <c r="DV46" s="129"/>
      <c r="DW46" s="129"/>
      <c r="DX46" s="129"/>
      <c r="DY46" s="129"/>
      <c r="GD46" s="134"/>
      <c r="GE46" s="134"/>
    </row>
    <row r="47" spans="2:187" ht="16.5" thickTop="1" thickBot="1" x14ac:dyDescent="0.3">
      <c r="B47" s="231" t="s">
        <v>450</v>
      </c>
      <c r="D47" s="242">
        <f>+IF(D48=$C35,D45,0)</f>
        <v>0</v>
      </c>
      <c r="E47" s="243">
        <f>+IF(E48=$C35,E45,0)</f>
        <v>0</v>
      </c>
      <c r="F47" s="243">
        <f t="shared" ref="F47:H47" si="277">+IF(F48=$C35,F45,0)</f>
        <v>0</v>
      </c>
      <c r="G47" s="243">
        <f t="shared" si="277"/>
        <v>0</v>
      </c>
      <c r="H47" s="243">
        <f t="shared" si="277"/>
        <v>0</v>
      </c>
      <c r="I47" s="243">
        <f t="shared" ref="I47" si="278">+IF(I48=$C35,I45,0)</f>
        <v>41.289532548005603</v>
      </c>
      <c r="J47" s="243">
        <f t="shared" ref="J47" si="279">+IF(J48=$C35,J45,0)</f>
        <v>41.289532548005603</v>
      </c>
      <c r="K47" s="243">
        <f t="shared" ref="K47" si="280">+IF(K48=$C35,K45,0)</f>
        <v>41.289532548005603</v>
      </c>
      <c r="L47" s="243">
        <f t="shared" ref="L47" si="281">+IF(L48=$C35,L45,0)</f>
        <v>41.289532548005603</v>
      </c>
      <c r="M47" s="243">
        <f t="shared" ref="M47" si="282">+IF(M48=$C35,M45,0)</f>
        <v>41.289532548005603</v>
      </c>
      <c r="N47" s="243">
        <f t="shared" ref="N47" si="283">+IF(N48=$C35,N45,0)</f>
        <v>41.289532548005603</v>
      </c>
      <c r="O47" s="243">
        <f t="shared" ref="O47" si="284">+IF(O48=$C35,O45,0)</f>
        <v>41.289532548005603</v>
      </c>
      <c r="P47" s="243">
        <f t="shared" ref="P47" si="285">+IF(P48=$C35,P45,0)</f>
        <v>41.289532548005603</v>
      </c>
      <c r="Q47" s="243">
        <f t="shared" ref="Q47" si="286">+IF(Q48=$C35,Q45,0)</f>
        <v>41.289532548005603</v>
      </c>
      <c r="R47" s="243">
        <f t="shared" ref="R47" si="287">+IF(R48=$C35,R45,0)</f>
        <v>41.289532548005603</v>
      </c>
      <c r="S47" s="243">
        <f t="shared" ref="S47" si="288">+IF(S48=$C35,S45,0)</f>
        <v>41.289532548005603</v>
      </c>
      <c r="T47" s="243">
        <f t="shared" ref="T47" si="289">+IF(T48=$C35,T45,0)</f>
        <v>0</v>
      </c>
      <c r="U47" s="243">
        <f t="shared" ref="U47" si="290">+IF(U48=$C35,U45,0)</f>
        <v>0</v>
      </c>
      <c r="V47" s="243">
        <f t="shared" ref="V47" si="291">+IF(V48=$C35,V45,0)</f>
        <v>0</v>
      </c>
      <c r="W47" s="243">
        <f t="shared" ref="W47" si="292">+IF(W48=$C35,W45,0)</f>
        <v>0</v>
      </c>
      <c r="X47" s="243">
        <f t="shared" ref="X47" si="293">+IF(X48=$C35,X45,0)</f>
        <v>0</v>
      </c>
      <c r="Y47" s="243">
        <f t="shared" ref="Y47" si="294">+IF(Y48=$C35,Y45,0)</f>
        <v>0</v>
      </c>
      <c r="Z47" s="243">
        <f t="shared" ref="Z47" si="295">+IF(Z48=$C35,Z45,0)</f>
        <v>0</v>
      </c>
      <c r="AA47" s="243">
        <f t="shared" ref="AA47" si="296">+IF(AA48=$C35,AA45,0)</f>
        <v>0</v>
      </c>
      <c r="AB47" s="243">
        <f t="shared" ref="AB47" si="297">+IF(AB48=$C35,AB45,0)</f>
        <v>0</v>
      </c>
      <c r="AC47" s="243">
        <f t="shared" ref="AC47" si="298">+IF(AC48=$C35,AC45,0)</f>
        <v>0</v>
      </c>
      <c r="AD47" s="243">
        <f t="shared" ref="AD47" si="299">+IF(AD48=$C35,AD45,0)</f>
        <v>0</v>
      </c>
      <c r="AE47" s="243">
        <f t="shared" ref="AE47" si="300">+IF(AE48=$C35,AE45,0)</f>
        <v>0</v>
      </c>
      <c r="AF47" s="243">
        <f t="shared" ref="AF47" si="301">+IF(AF48=$C35,AF45,0)</f>
        <v>0</v>
      </c>
      <c r="AG47" s="243">
        <f t="shared" ref="AG47" si="302">+IF(AG48=$C35,AG45,0)</f>
        <v>0</v>
      </c>
      <c r="AH47" s="243">
        <f t="shared" ref="AH47" si="303">+IF(AH48=$C35,AH45,0)</f>
        <v>0</v>
      </c>
      <c r="AI47" s="243">
        <f t="shared" ref="AI47" si="304">+IF(AI48=$C35,AI45,0)</f>
        <v>0</v>
      </c>
      <c r="AJ47" s="243">
        <f t="shared" ref="AJ47" si="305">+IF(AJ48=$C35,AJ45,0)</f>
        <v>0</v>
      </c>
      <c r="AK47" s="243">
        <f t="shared" ref="AK47" si="306">+IF(AK48=$C35,AK45,0)</f>
        <v>0</v>
      </c>
      <c r="AL47" s="243">
        <f t="shared" ref="AL47" si="307">+IF(AL48=$C35,AL45,0)</f>
        <v>0</v>
      </c>
      <c r="AM47" s="243">
        <f t="shared" ref="AM47" si="308">+IF(AM48=$C35,AM45,0)</f>
        <v>0</v>
      </c>
      <c r="AN47" s="243">
        <f t="shared" ref="AN47" si="309">+IF(AN48=$C35,AN45,0)</f>
        <v>0</v>
      </c>
      <c r="AO47" s="243">
        <f t="shared" ref="AO47" si="310">+IF(AO48=$C35,AO45,0)</f>
        <v>0</v>
      </c>
      <c r="AP47" s="243">
        <f t="shared" ref="AP47" si="311">+IF(AP48=$C35,AP45,0)</f>
        <v>0</v>
      </c>
      <c r="AQ47" s="243">
        <f t="shared" ref="AQ47" si="312">+IF(AQ48=$C35,AQ45,0)</f>
        <v>0</v>
      </c>
      <c r="AR47" s="243">
        <f t="shared" ref="AR47" si="313">+IF(AR48=$C35,AR45,0)</f>
        <v>0</v>
      </c>
      <c r="AS47" s="243">
        <f t="shared" ref="AS47" si="314">+IF(AS48=$C35,AS45,0)</f>
        <v>0</v>
      </c>
      <c r="AT47" s="243">
        <f t="shared" ref="AT47" si="315">+IF(AT48=$C35,AT45,0)</f>
        <v>0</v>
      </c>
      <c r="AU47" s="243">
        <f t="shared" ref="AU47" si="316">+IF(AU48=$C35,AU45,0)</f>
        <v>0</v>
      </c>
      <c r="AV47" s="243">
        <f t="shared" ref="AV47" si="317">+IF(AV48=$C35,AV45,0)</f>
        <v>0</v>
      </c>
      <c r="AW47" s="243">
        <f t="shared" ref="AW47" si="318">+IF(AW48=$C35,AW45,0)</f>
        <v>0</v>
      </c>
      <c r="AX47" s="243">
        <f t="shared" ref="AX47" si="319">+IF(AX48=$C35,AX45,0)</f>
        <v>0</v>
      </c>
      <c r="AY47" s="243">
        <f t="shared" ref="AY47" si="320">+IF(AY48=$C35,AY45,0)</f>
        <v>0</v>
      </c>
      <c r="AZ47" s="243">
        <f t="shared" ref="AZ47" si="321">+IF(AZ48=$C35,AZ45,0)</f>
        <v>0</v>
      </c>
      <c r="BA47" s="243">
        <f t="shared" ref="BA47" si="322">+IF(BA48=$C35,BA45,0)</f>
        <v>0</v>
      </c>
      <c r="BB47" s="243">
        <f t="shared" ref="BB47" si="323">+IF(BB48=$C35,BB45,0)</f>
        <v>0</v>
      </c>
      <c r="BC47" s="243">
        <f t="shared" ref="BC47" si="324">+IF(BC48=$C35,BC45,0)</f>
        <v>0</v>
      </c>
      <c r="BD47" s="243">
        <f t="shared" ref="BD47" si="325">+IF(BD48=$C35,BD45,0)</f>
        <v>0</v>
      </c>
      <c r="BE47" s="243">
        <f t="shared" ref="BE47" si="326">+IF(BE48=$C35,BE45,0)</f>
        <v>0</v>
      </c>
      <c r="BF47" s="243">
        <f t="shared" ref="BF47" si="327">+IF(BF48=$C35,BF45,0)</f>
        <v>0</v>
      </c>
      <c r="BG47" s="243">
        <f t="shared" ref="BG47" si="328">+IF(BG48=$C35,BG45,0)</f>
        <v>0</v>
      </c>
      <c r="BH47" s="243">
        <f t="shared" ref="BH47" si="329">+IF(BH48=$C35,BH45,0)</f>
        <v>0</v>
      </c>
      <c r="BI47" s="243">
        <f t="shared" ref="BI47" si="330">+IF(BI48=$C35,BI45,0)</f>
        <v>0</v>
      </c>
      <c r="BJ47" s="243">
        <f t="shared" ref="BJ47" si="331">+IF(BJ48=$C35,BJ45,0)</f>
        <v>0</v>
      </c>
      <c r="BK47" s="243">
        <f t="shared" ref="BK47" si="332">+IF(BK48=$C35,BK45,0)</f>
        <v>0</v>
      </c>
      <c r="BL47" s="243">
        <f t="shared" ref="BL47" si="333">+IF(BL48=$C35,BL45,0)</f>
        <v>0</v>
      </c>
      <c r="BM47" s="243">
        <f t="shared" ref="BM47" si="334">+IF(BM48=$C35,BM45,0)</f>
        <v>0</v>
      </c>
      <c r="BN47" s="243">
        <f t="shared" ref="BN47" si="335">+IF(BN48=$C35,BN45,0)</f>
        <v>0</v>
      </c>
      <c r="BO47" s="243">
        <f t="shared" ref="BO47" si="336">+IF(BO48=$C35,BO45,0)</f>
        <v>0</v>
      </c>
      <c r="BP47" s="243">
        <f t="shared" ref="BP47" si="337">+IF(BP48=$C35,BP45,0)</f>
        <v>0</v>
      </c>
      <c r="BQ47" s="243">
        <f t="shared" ref="BQ47" si="338">+IF(BQ48=$C35,BQ45,0)</f>
        <v>0</v>
      </c>
      <c r="BR47" s="243">
        <f t="shared" ref="BR47" si="339">+IF(BR48=$C35,BR45,0)</f>
        <v>0</v>
      </c>
      <c r="BS47" s="243">
        <f t="shared" ref="BS47" si="340">+IF(BS48=$C35,BS45,0)</f>
        <v>0</v>
      </c>
      <c r="BT47" s="243">
        <f t="shared" ref="BT47" si="341">+IF(BT48=$C35,BT45,0)</f>
        <v>0</v>
      </c>
      <c r="BU47" s="243">
        <f t="shared" ref="BU47" si="342">+IF(BU48=$C35,BU45,0)</f>
        <v>0</v>
      </c>
      <c r="BV47" s="243">
        <f t="shared" ref="BV47" si="343">+IF(BV48=$C35,BV45,0)</f>
        <v>0</v>
      </c>
      <c r="BW47" s="243">
        <f t="shared" ref="BW47" si="344">+IF(BW48=$C35,BW45,0)</f>
        <v>0</v>
      </c>
      <c r="BX47" s="243">
        <f t="shared" ref="BX47" si="345">+IF(BX48=$C35,BX45,0)</f>
        <v>0</v>
      </c>
      <c r="BY47" s="243">
        <f t="shared" ref="BY47" si="346">+IF(BY48=$C35,BY45,0)</f>
        <v>0</v>
      </c>
      <c r="BZ47" s="243">
        <f t="shared" ref="BZ47" si="347">+IF(BZ48=$C35,BZ45,0)</f>
        <v>0</v>
      </c>
      <c r="CA47" s="243">
        <f t="shared" ref="CA47" si="348">+IF(CA48=$C35,CA45,0)</f>
        <v>0</v>
      </c>
      <c r="CB47" s="243">
        <f t="shared" ref="CB47" si="349">+IF(CB48=$C35,CB45,0)</f>
        <v>0</v>
      </c>
      <c r="CC47" s="243">
        <f t="shared" ref="CC47" si="350">+IF(CC48=$C35,CC45,0)</f>
        <v>0</v>
      </c>
      <c r="CD47" s="243">
        <f t="shared" ref="CD47" si="351">+IF(CD48=$C35,CD45,0)</f>
        <v>0</v>
      </c>
      <c r="CE47" s="243">
        <f t="shared" ref="CE47" si="352">+IF(CE48=$C35,CE45,0)</f>
        <v>0</v>
      </c>
      <c r="CF47" s="243">
        <f t="shared" ref="CF47" si="353">+IF(CF48=$C35,CF45,0)</f>
        <v>0</v>
      </c>
      <c r="CG47" s="243">
        <f t="shared" ref="CG47" si="354">+IF(CG48=$C35,CG45,0)</f>
        <v>0</v>
      </c>
      <c r="CH47" s="243">
        <f t="shared" ref="CH47" si="355">+IF(CH48=$C35,CH45,0)</f>
        <v>0</v>
      </c>
      <c r="CI47" s="243">
        <f t="shared" ref="CI47" si="356">+IF(CI48=$C35,CI45,0)</f>
        <v>0</v>
      </c>
      <c r="CJ47" s="243">
        <f t="shared" ref="CJ47" si="357">+IF(CJ48=$C35,CJ45,0)</f>
        <v>0</v>
      </c>
      <c r="CK47" s="243">
        <f t="shared" ref="CK47" si="358">+IF(CK48=$C35,CK45,0)</f>
        <v>0</v>
      </c>
      <c r="CL47" s="243">
        <f t="shared" ref="CL47" si="359">+IF(CL48=$C35,CL45,0)</f>
        <v>0</v>
      </c>
      <c r="CM47" s="243">
        <f t="shared" ref="CM47" si="360">+IF(CM48=$C35,CM45,0)</f>
        <v>0</v>
      </c>
      <c r="CN47" s="243">
        <f t="shared" ref="CN47" si="361">+IF(CN48=$C35,CN45,0)</f>
        <v>0</v>
      </c>
      <c r="CO47" s="243">
        <f t="shared" ref="CO47" si="362">+IF(CO48=$C35,CO45,0)</f>
        <v>0</v>
      </c>
      <c r="CP47" s="243">
        <f t="shared" ref="CP47" si="363">+IF(CP48=$C35,CP45,0)</f>
        <v>0</v>
      </c>
      <c r="CQ47" s="243">
        <f t="shared" ref="CQ47" si="364">+IF(CQ48=$C35,CQ45,0)</f>
        <v>0</v>
      </c>
      <c r="CR47" s="243">
        <f t="shared" ref="CR47" si="365">+IF(CR48=$C35,CR45,0)</f>
        <v>0</v>
      </c>
      <c r="CS47" s="243">
        <f t="shared" ref="CS47" si="366">+IF(CS48=$C35,CS45,0)</f>
        <v>0</v>
      </c>
      <c r="CT47" s="243">
        <f t="shared" ref="CT47" si="367">+IF(CT48=$C35,CT45,0)</f>
        <v>0</v>
      </c>
      <c r="CU47" s="243">
        <f t="shared" ref="CU47" si="368">+IF(CU48=$C35,CU45,0)</f>
        <v>0</v>
      </c>
      <c r="CV47" s="243">
        <f t="shared" ref="CV47" si="369">+IF(CV48=$C35,CV45,0)</f>
        <v>0</v>
      </c>
      <c r="CW47" s="243">
        <f t="shared" ref="CW47" si="370">+IF(CW48=$C35,CW45,0)</f>
        <v>0</v>
      </c>
      <c r="CX47" s="243">
        <f t="shared" ref="CX47" si="371">+IF(CX48=$C35,CX45,0)</f>
        <v>0</v>
      </c>
      <c r="CY47" s="243">
        <f t="shared" ref="CY47" si="372">+IF(CY48=$C35,CY45,0)</f>
        <v>0</v>
      </c>
      <c r="CZ47" s="243">
        <f t="shared" ref="CZ47" si="373">+IF(CZ48=$C35,CZ45,0)</f>
        <v>0</v>
      </c>
      <c r="DA47" s="243">
        <f t="shared" ref="DA47" si="374">+IF(DA48=$C35,DA45,0)</f>
        <v>0</v>
      </c>
      <c r="DB47" s="243">
        <f t="shared" ref="DB47" si="375">+IF(DB48=$C35,DB45,0)</f>
        <v>0</v>
      </c>
      <c r="DC47" s="243">
        <f t="shared" ref="DC47" si="376">+IF(DC48=$C35,DC45,0)</f>
        <v>0</v>
      </c>
      <c r="DD47" s="243">
        <f t="shared" ref="DD47" si="377">+IF(DD48=$C35,DD45,0)</f>
        <v>0</v>
      </c>
      <c r="DE47" s="243">
        <f t="shared" ref="DE47" si="378">+IF(DE48=$C35,DE45,0)</f>
        <v>0</v>
      </c>
      <c r="DF47" s="243">
        <f t="shared" ref="DF47" si="379">+IF(DF48=$C35,DF45,0)</f>
        <v>0</v>
      </c>
      <c r="DG47" s="243">
        <f t="shared" ref="DG47" si="380">+IF(DG48=$C35,DG45,0)</f>
        <v>0</v>
      </c>
      <c r="DH47" s="243">
        <f t="shared" ref="DH47" si="381">+IF(DH48=$C35,DH45,0)</f>
        <v>0</v>
      </c>
      <c r="DI47" s="243">
        <f t="shared" ref="DI47" si="382">+IF(DI48=$C35,DI45,0)</f>
        <v>0</v>
      </c>
      <c r="DJ47" s="243">
        <f t="shared" ref="DJ47" si="383">+IF(DJ48=$C35,DJ45,0)</f>
        <v>0</v>
      </c>
      <c r="DK47" s="243">
        <f t="shared" ref="DK47" si="384">+IF(DK48=$C35,DK45,0)</f>
        <v>0</v>
      </c>
      <c r="DL47" s="243">
        <f t="shared" ref="DL47" si="385">+IF(DL48=$C35,DL45,0)</f>
        <v>0</v>
      </c>
      <c r="DM47" s="243">
        <f t="shared" ref="DM47" si="386">+IF(DM48=$C35,DM45,0)</f>
        <v>0</v>
      </c>
      <c r="DN47" s="243">
        <f t="shared" ref="DN47" si="387">+IF(DN48=$C35,DN45,0)</f>
        <v>0</v>
      </c>
      <c r="DO47" s="243">
        <f t="shared" ref="DO47" si="388">+IF(DO48=$C35,DO45,0)</f>
        <v>0</v>
      </c>
      <c r="DP47" s="243">
        <f t="shared" ref="DP47" si="389">+IF(DP48=$C35,DP45,0)</f>
        <v>0</v>
      </c>
      <c r="DQ47" s="243">
        <f t="shared" ref="DQ47" si="390">+IF(DQ48=$C35,DQ45,0)</f>
        <v>0</v>
      </c>
      <c r="DR47" s="243">
        <f t="shared" ref="DR47" si="391">+IF(DR48=$C35,DR45,0)</f>
        <v>0</v>
      </c>
      <c r="DS47" s="243">
        <f t="shared" ref="DS47" si="392">+IF(DS48=$C35,DS45,0)</f>
        <v>0</v>
      </c>
      <c r="DT47" s="129"/>
      <c r="DU47" s="129"/>
      <c r="DV47" s="129"/>
      <c r="DW47" s="129"/>
      <c r="DX47" s="129"/>
      <c r="DY47" s="129"/>
      <c r="GD47" s="134"/>
      <c r="GE47" s="134"/>
    </row>
    <row r="48" spans="2:187" ht="16.5" thickTop="1" thickBot="1" x14ac:dyDescent="0.3">
      <c r="B48" s="231" t="s">
        <v>81</v>
      </c>
      <c r="D48" s="244">
        <f>+D46</f>
        <v>0</v>
      </c>
      <c r="E48" s="245">
        <f t="shared" ref="E48:BP48" si="393">+D48+E46-E44</f>
        <v>0</v>
      </c>
      <c r="F48" s="245">
        <f t="shared" ref="F48" si="394">+E48+F46-F44</f>
        <v>0</v>
      </c>
      <c r="G48" s="245">
        <f t="shared" ref="G48" si="395">+F48+G46-G44</f>
        <v>0</v>
      </c>
      <c r="H48" s="245">
        <f t="shared" ref="H48" si="396">+G48+H46-H44</f>
        <v>25000</v>
      </c>
      <c r="I48" s="245">
        <f t="shared" ref="I48" si="397">+H48+I46-I44</f>
        <v>25000</v>
      </c>
      <c r="J48" s="245">
        <f t="shared" ref="J48" si="398">+I48+J46-J44</f>
        <v>25000</v>
      </c>
      <c r="K48" s="245">
        <f t="shared" ref="K48" si="399">+J48+K46-K44</f>
        <v>25000</v>
      </c>
      <c r="L48" s="245">
        <f t="shared" ref="L48" si="400">+K48+L46-L44</f>
        <v>25000</v>
      </c>
      <c r="M48" s="245">
        <f t="shared" si="393"/>
        <v>25000</v>
      </c>
      <c r="N48" s="245">
        <f t="shared" si="393"/>
        <v>25000</v>
      </c>
      <c r="O48" s="245">
        <f t="shared" si="393"/>
        <v>25000</v>
      </c>
      <c r="P48" s="245">
        <f t="shared" si="393"/>
        <v>25000</v>
      </c>
      <c r="Q48" s="245">
        <f t="shared" si="393"/>
        <v>25000</v>
      </c>
      <c r="R48" s="245">
        <f t="shared" si="393"/>
        <v>25000</v>
      </c>
      <c r="S48" s="245">
        <f t="shared" si="393"/>
        <v>25000</v>
      </c>
      <c r="T48" s="245">
        <f t="shared" si="393"/>
        <v>24672.727165594337</v>
      </c>
      <c r="U48" s="245">
        <f t="shared" si="393"/>
        <v>24344.913813494746</v>
      </c>
      <c r="V48" s="245">
        <f t="shared" si="393"/>
        <v>24016.559050992306</v>
      </c>
      <c r="W48" s="245">
        <f t="shared" si="393"/>
        <v>23687.661983903719</v>
      </c>
      <c r="X48" s="245">
        <f t="shared" si="393"/>
        <v>23358.221716568874</v>
      </c>
      <c r="Y48" s="245">
        <f t="shared" si="393"/>
        <v>23028.237351848398</v>
      </c>
      <c r="Z48" s="245">
        <f t="shared" si="393"/>
        <v>22697.707991121224</v>
      </c>
      <c r="AA48" s="245">
        <f t="shared" si="393"/>
        <v>22366.632734282139</v>
      </c>
      <c r="AB48" s="245">
        <f t="shared" si="393"/>
        <v>22035.010679739327</v>
      </c>
      <c r="AC48" s="245">
        <f t="shared" si="393"/>
        <v>21702.840924411932</v>
      </c>
      <c r="AD48" s="245">
        <f t="shared" si="393"/>
        <v>21370.122563727571</v>
      </c>
      <c r="AE48" s="245">
        <f t="shared" si="393"/>
        <v>21036.854691619901</v>
      </c>
      <c r="AF48" s="245">
        <f t="shared" si="393"/>
        <v>20703.036400526125</v>
      </c>
      <c r="AG48" s="245">
        <f t="shared" si="393"/>
        <v>20368.666781384542</v>
      </c>
      <c r="AH48" s="245">
        <f t="shared" si="393"/>
        <v>20033.744923632054</v>
      </c>
      <c r="AI48" s="245">
        <f t="shared" si="393"/>
        <v>19698.269915201698</v>
      </c>
      <c r="AJ48" s="245">
        <f t="shared" si="393"/>
        <v>19362.240842520154</v>
      </c>
      <c r="AK48" s="245">
        <f t="shared" si="393"/>
        <v>19025.656790505269</v>
      </c>
      <c r="AL48" s="245">
        <f t="shared" si="393"/>
        <v>18688.516842563553</v>
      </c>
      <c r="AM48" s="245">
        <f t="shared" si="393"/>
        <v>18350.820080587684</v>
      </c>
      <c r="AN48" s="245">
        <f t="shared" si="393"/>
        <v>18012.565584954016</v>
      </c>
      <c r="AO48" s="245">
        <f t="shared" si="393"/>
        <v>17673.752434520073</v>
      </c>
      <c r="AP48" s="245">
        <f t="shared" si="393"/>
        <v>17334.379706622025</v>
      </c>
      <c r="AQ48" s="245">
        <f t="shared" si="393"/>
        <v>16994.446477072201</v>
      </c>
      <c r="AR48" s="245">
        <f t="shared" si="393"/>
        <v>16653.951820156552</v>
      </c>
      <c r="AS48" s="245">
        <f t="shared" si="393"/>
        <v>16312.894808632136</v>
      </c>
      <c r="AT48" s="245">
        <f t="shared" si="393"/>
        <v>15971.274513724598</v>
      </c>
      <c r="AU48" s="245">
        <f t="shared" si="393"/>
        <v>15629.090005125634</v>
      </c>
      <c r="AV48" s="245">
        <f t="shared" si="393"/>
        <v>15286.34035099046</v>
      </c>
      <c r="AW48" s="245">
        <f t="shared" si="393"/>
        <v>14943.024617935278</v>
      </c>
      <c r="AX48" s="245">
        <f t="shared" si="393"/>
        <v>14599.141871034726</v>
      </c>
      <c r="AY48" s="245">
        <f t="shared" si="393"/>
        <v>14254.691173819341</v>
      </c>
      <c r="AZ48" s="245">
        <f t="shared" si="393"/>
        <v>13909.671588273002</v>
      </c>
      <c r="BA48" s="245">
        <f t="shared" si="393"/>
        <v>13564.082174830379</v>
      </c>
      <c r="BB48" s="245">
        <f t="shared" si="393"/>
        <v>13217.921992374371</v>
      </c>
      <c r="BC48" s="245">
        <f t="shared" si="393"/>
        <v>12871.19009823355</v>
      </c>
      <c r="BD48" s="245">
        <f t="shared" si="393"/>
        <v>12523.885548179587</v>
      </c>
      <c r="BE48" s="245">
        <f t="shared" si="393"/>
        <v>12176.007396424682</v>
      </c>
      <c r="BF48" s="245">
        <f t="shared" si="393"/>
        <v>11827.554695618992</v>
      </c>
      <c r="BG48" s="245">
        <f t="shared" si="393"/>
        <v>11478.526496848048</v>
      </c>
      <c r="BH48" s="245">
        <f t="shared" si="393"/>
        <v>11128.921849630171</v>
      </c>
      <c r="BI48" s="245">
        <f t="shared" si="393"/>
        <v>10778.739801913885</v>
      </c>
      <c r="BJ48" s="245">
        <f t="shared" si="393"/>
        <v>10427.979400075323</v>
      </c>
      <c r="BK48" s="245">
        <f t="shared" si="393"/>
        <v>10076.639688915629</v>
      </c>
      <c r="BL48" s="245">
        <f t="shared" si="393"/>
        <v>9724.7197116583629</v>
      </c>
      <c r="BM48" s="245">
        <f t="shared" si="393"/>
        <v>9372.2185099468861</v>
      </c>
      <c r="BN48" s="245">
        <f t="shared" si="393"/>
        <v>9019.1351238417574</v>
      </c>
      <c r="BO48" s="245">
        <f t="shared" si="393"/>
        <v>8665.4685918181185</v>
      </c>
      <c r="BP48" s="245">
        <f t="shared" si="393"/>
        <v>8311.2179507630754</v>
      </c>
      <c r="BQ48" s="245">
        <f t="shared" ref="BQ48:DS48" si="401">+BP48+BQ46-BQ44</f>
        <v>7956.3822359730721</v>
      </c>
      <c r="BR48" s="245">
        <f t="shared" si="401"/>
        <v>7600.9604811512681</v>
      </c>
      <c r="BS48" s="245">
        <f t="shared" si="401"/>
        <v>7244.9517184049055</v>
      </c>
      <c r="BT48" s="245">
        <f t="shared" si="401"/>
        <v>6888.3549782426708</v>
      </c>
      <c r="BU48" s="245">
        <f t="shared" si="401"/>
        <v>6531.1692895720589</v>
      </c>
      <c r="BV48" s="245">
        <f t="shared" si="401"/>
        <v>6173.3936796967246</v>
      </c>
      <c r="BW48" s="245">
        <f t="shared" si="401"/>
        <v>5815.0271743138373</v>
      </c>
      <c r="BX48" s="245">
        <f t="shared" si="401"/>
        <v>5456.0687975114251</v>
      </c>
      <c r="BY48" s="245">
        <f t="shared" si="401"/>
        <v>5096.5175717657185</v>
      </c>
      <c r="BZ48" s="245">
        <f t="shared" si="401"/>
        <v>4736.3725179384874</v>
      </c>
      <c r="CA48" s="245">
        <f t="shared" si="401"/>
        <v>4375.6326552743767</v>
      </c>
      <c r="CB48" s="245">
        <f t="shared" si="401"/>
        <v>4014.2970013982322</v>
      </c>
      <c r="CC48" s="245">
        <f t="shared" si="401"/>
        <v>3652.3645723124291</v>
      </c>
      <c r="CD48" s="245">
        <f t="shared" si="401"/>
        <v>3289.8343823941891</v>
      </c>
      <c r="CE48" s="245">
        <f t="shared" si="401"/>
        <v>2926.7054443928987</v>
      </c>
      <c r="CF48" s="245">
        <f t="shared" si="401"/>
        <v>2562.9767694274192</v>
      </c>
      <c r="CG48" s="245">
        <f t="shared" si="401"/>
        <v>2198.6473669833945</v>
      </c>
      <c r="CH48" s="245">
        <f t="shared" si="401"/>
        <v>1833.7162449105535</v>
      </c>
      <c r="CI48" s="245">
        <f t="shared" si="401"/>
        <v>1468.1824094200083</v>
      </c>
      <c r="CJ48" s="245">
        <f t="shared" si="401"/>
        <v>1102.0448650815476</v>
      </c>
      <c r="CK48" s="245">
        <f t="shared" si="401"/>
        <v>735.30261482092646</v>
      </c>
      <c r="CL48" s="245">
        <f t="shared" si="401"/>
        <v>367.95465991715076</v>
      </c>
      <c r="CM48" s="245">
        <f t="shared" si="401"/>
        <v>-2.4260771169792861E-10</v>
      </c>
      <c r="CN48" s="245">
        <f t="shared" si="401"/>
        <v>-2.4260771169792861E-10</v>
      </c>
      <c r="CO48" s="245">
        <f t="shared" si="401"/>
        <v>-2.4260771169792861E-10</v>
      </c>
      <c r="CP48" s="245">
        <f t="shared" si="401"/>
        <v>-2.4260771169792861E-10</v>
      </c>
      <c r="CQ48" s="245">
        <f t="shared" si="401"/>
        <v>-2.4260771169792861E-10</v>
      </c>
      <c r="CR48" s="245">
        <f t="shared" si="401"/>
        <v>-2.4260771169792861E-10</v>
      </c>
      <c r="CS48" s="245">
        <f t="shared" si="401"/>
        <v>-2.4260771169792861E-10</v>
      </c>
      <c r="CT48" s="245">
        <f t="shared" si="401"/>
        <v>-2.4260771169792861E-10</v>
      </c>
      <c r="CU48" s="245">
        <f t="shared" si="401"/>
        <v>-2.4260771169792861E-10</v>
      </c>
      <c r="CV48" s="245">
        <f t="shared" si="401"/>
        <v>-2.4260771169792861E-10</v>
      </c>
      <c r="CW48" s="245">
        <f t="shared" si="401"/>
        <v>-2.4260771169792861E-10</v>
      </c>
      <c r="CX48" s="245">
        <f t="shared" si="401"/>
        <v>-2.4260771169792861E-10</v>
      </c>
      <c r="CY48" s="245">
        <f t="shared" si="401"/>
        <v>-2.4260771169792861E-10</v>
      </c>
      <c r="CZ48" s="245">
        <f t="shared" si="401"/>
        <v>-2.4260771169792861E-10</v>
      </c>
      <c r="DA48" s="245">
        <f t="shared" si="401"/>
        <v>-2.4260771169792861E-10</v>
      </c>
      <c r="DB48" s="245">
        <f t="shared" si="401"/>
        <v>-2.4260771169792861E-10</v>
      </c>
      <c r="DC48" s="245">
        <f t="shared" si="401"/>
        <v>-2.4260771169792861E-10</v>
      </c>
      <c r="DD48" s="245">
        <f t="shared" si="401"/>
        <v>-2.4260771169792861E-10</v>
      </c>
      <c r="DE48" s="245">
        <f t="shared" si="401"/>
        <v>-2.4260771169792861E-10</v>
      </c>
      <c r="DF48" s="245">
        <f t="shared" si="401"/>
        <v>-2.4260771169792861E-10</v>
      </c>
      <c r="DG48" s="245">
        <f t="shared" si="401"/>
        <v>-2.4260771169792861E-10</v>
      </c>
      <c r="DH48" s="245">
        <f t="shared" si="401"/>
        <v>-2.4260771169792861E-10</v>
      </c>
      <c r="DI48" s="245">
        <f t="shared" si="401"/>
        <v>-2.4260771169792861E-10</v>
      </c>
      <c r="DJ48" s="245">
        <f t="shared" si="401"/>
        <v>-2.4260771169792861E-10</v>
      </c>
      <c r="DK48" s="245">
        <f t="shared" si="401"/>
        <v>-2.4260771169792861E-10</v>
      </c>
      <c r="DL48" s="245">
        <f t="shared" si="401"/>
        <v>-2.4260771169792861E-10</v>
      </c>
      <c r="DM48" s="245">
        <f t="shared" si="401"/>
        <v>-2.4260771169792861E-10</v>
      </c>
      <c r="DN48" s="245">
        <f t="shared" si="401"/>
        <v>-2.4260771169792861E-10</v>
      </c>
      <c r="DO48" s="245">
        <f t="shared" si="401"/>
        <v>-2.4260771169792861E-10</v>
      </c>
      <c r="DP48" s="245">
        <f t="shared" si="401"/>
        <v>-2.4260771169792861E-10</v>
      </c>
      <c r="DQ48" s="245">
        <f t="shared" si="401"/>
        <v>-2.4260771169792861E-10</v>
      </c>
      <c r="DR48" s="245">
        <f t="shared" si="401"/>
        <v>-2.4260771169792861E-10</v>
      </c>
      <c r="DS48" s="246">
        <f t="shared" si="401"/>
        <v>-2.4260771169792861E-10</v>
      </c>
      <c r="DT48" s="129"/>
      <c r="DU48" s="129"/>
      <c r="DV48" s="129"/>
      <c r="DW48" s="129"/>
      <c r="DX48" s="129"/>
      <c r="DY48" s="129"/>
      <c r="GD48" s="134"/>
      <c r="GE48" s="134"/>
    </row>
    <row r="49" spans="2:187" ht="15.75" thickTop="1" x14ac:dyDescent="0.25">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GD49" s="134"/>
      <c r="GE49" s="134"/>
    </row>
    <row r="50" spans="2:187" x14ac:dyDescent="0.25">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GD50" s="134"/>
      <c r="GE50" s="134"/>
    </row>
    <row r="51" spans="2:187" x14ac:dyDescent="0.25">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GD51" s="134"/>
      <c r="GE51" s="134"/>
    </row>
    <row r="52" spans="2:187" x14ac:dyDescent="0.25">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GD52" s="134"/>
      <c r="GE52" s="134"/>
    </row>
    <row r="53" spans="2:187" x14ac:dyDescent="0.25">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GD53" s="134"/>
      <c r="GE53" s="134"/>
    </row>
    <row r="54" spans="2:187" x14ac:dyDescent="0.25">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GD54" s="134"/>
      <c r="GE54" s="134"/>
    </row>
    <row r="55" spans="2:187" x14ac:dyDescent="0.25">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GD55" s="134"/>
      <c r="GE55" s="134"/>
    </row>
    <row r="56" spans="2:187" x14ac:dyDescent="0.25">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GD56" s="134"/>
      <c r="GE56" s="134"/>
    </row>
    <row r="57" spans="2:187" x14ac:dyDescent="0.25">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GD57" s="134"/>
      <c r="GE57" s="134"/>
    </row>
    <row r="58" spans="2:187" x14ac:dyDescent="0.25">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GD58" s="134"/>
      <c r="GE58" s="134"/>
    </row>
    <row r="59" spans="2:187" x14ac:dyDescent="0.25">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GD59" s="134"/>
      <c r="GE59" s="134"/>
    </row>
    <row r="60" spans="2:187" x14ac:dyDescent="0.25">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GD60" s="134"/>
      <c r="GE60" s="134"/>
    </row>
    <row r="61" spans="2:187" x14ac:dyDescent="0.25">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T61" s="129"/>
      <c r="CU61" s="129"/>
      <c r="CV61" s="129"/>
      <c r="CW61" s="129"/>
      <c r="CX61" s="129"/>
      <c r="CY61" s="129"/>
      <c r="CZ61" s="129"/>
      <c r="DA61" s="129"/>
      <c r="DB61" s="129"/>
      <c r="DC61" s="129"/>
      <c r="DD61" s="129"/>
      <c r="DE61" s="129"/>
      <c r="DF61" s="129"/>
      <c r="DG61" s="129"/>
      <c r="DH61" s="129"/>
      <c r="DI61" s="129"/>
      <c r="DJ61" s="129"/>
      <c r="DK61" s="129"/>
      <c r="DL61" s="129"/>
      <c r="DM61" s="129"/>
      <c r="DN61" s="129"/>
      <c r="DO61" s="129"/>
      <c r="DP61" s="129"/>
      <c r="DQ61" s="129"/>
      <c r="DR61" s="129"/>
      <c r="DS61" s="129"/>
      <c r="DT61" s="129"/>
      <c r="DU61" s="129"/>
      <c r="DV61" s="129"/>
      <c r="DW61" s="129"/>
      <c r="DX61" s="129"/>
      <c r="DY61" s="129"/>
      <c r="GD61" s="134"/>
      <c r="GE61" s="134"/>
    </row>
    <row r="62" spans="2:187" x14ac:dyDescent="0.25">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29"/>
      <c r="CT62" s="129"/>
      <c r="CU62" s="129"/>
      <c r="CV62" s="129"/>
      <c r="CW62" s="129"/>
      <c r="CX62" s="129"/>
      <c r="CY62" s="129"/>
      <c r="CZ62" s="129"/>
      <c r="DA62" s="129"/>
      <c r="DB62" s="129"/>
      <c r="DC62" s="129"/>
      <c r="DD62" s="129"/>
      <c r="DE62" s="129"/>
      <c r="DF62" s="129"/>
      <c r="DG62" s="129"/>
      <c r="DH62" s="129"/>
      <c r="DI62" s="129"/>
      <c r="DJ62" s="129"/>
      <c r="DK62" s="129"/>
      <c r="DL62" s="129"/>
      <c r="DM62" s="129"/>
      <c r="DN62" s="129"/>
      <c r="DO62" s="129"/>
      <c r="DP62" s="129"/>
      <c r="DQ62" s="129"/>
      <c r="DR62" s="129"/>
      <c r="DS62" s="129"/>
      <c r="DT62" s="129"/>
      <c r="DU62" s="129"/>
      <c r="DV62" s="129"/>
      <c r="DW62" s="129"/>
      <c r="DX62" s="129"/>
      <c r="DY62" s="129"/>
      <c r="GD62" s="134"/>
      <c r="GE62" s="134"/>
    </row>
    <row r="63" spans="2:187" x14ac:dyDescent="0.25">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29"/>
      <c r="CR63" s="129"/>
      <c r="CS63" s="129"/>
      <c r="CT63" s="129"/>
      <c r="CU63" s="129"/>
      <c r="CV63" s="129"/>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GD63" s="134"/>
      <c r="GE63" s="134"/>
    </row>
    <row r="64" spans="2:187" x14ac:dyDescent="0.25">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GD64" s="134"/>
      <c r="GE64" s="134"/>
    </row>
    <row r="65" spans="2:187" x14ac:dyDescent="0.25">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GD65" s="134"/>
      <c r="GE65" s="134"/>
    </row>
    <row r="66" spans="2:187" x14ac:dyDescent="0.25">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GD66" s="134"/>
      <c r="GE66" s="134"/>
    </row>
    <row r="67" spans="2:187" x14ac:dyDescent="0.25">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GD67" s="134"/>
      <c r="GE67" s="134"/>
    </row>
    <row r="68" spans="2:187" x14ac:dyDescent="0.25">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c r="CT68" s="129"/>
      <c r="CU68" s="129"/>
      <c r="CV68" s="129"/>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GD68" s="134"/>
      <c r="GE68" s="134"/>
    </row>
    <row r="69" spans="2:187" x14ac:dyDescent="0.25">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GD69" s="134"/>
      <c r="GE69" s="134"/>
    </row>
    <row r="70" spans="2:187" x14ac:dyDescent="0.25">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GD70" s="134"/>
      <c r="GE70" s="134"/>
    </row>
    <row r="71" spans="2:187" x14ac:dyDescent="0.25">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GD71" s="134"/>
      <c r="GE71" s="134"/>
    </row>
    <row r="72" spans="2:187" x14ac:dyDescent="0.25">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GD72" s="134"/>
      <c r="GE72" s="134"/>
    </row>
    <row r="73" spans="2:187" x14ac:dyDescent="0.25">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GD73" s="134"/>
      <c r="GE73" s="134"/>
    </row>
    <row r="74" spans="2:187" x14ac:dyDescent="0.25">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GD74" s="134"/>
      <c r="GE74" s="134"/>
    </row>
    <row r="75" spans="2:187" x14ac:dyDescent="0.25">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GD75" s="134"/>
      <c r="GE75" s="134"/>
    </row>
    <row r="76" spans="2:187" x14ac:dyDescent="0.25">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GD76" s="134"/>
      <c r="GE76" s="134"/>
    </row>
    <row r="77" spans="2:187" x14ac:dyDescent="0.25">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GD77" s="134"/>
      <c r="GE77" s="134"/>
    </row>
    <row r="78" spans="2:187" x14ac:dyDescent="0.25">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GD78" s="134"/>
      <c r="GE78" s="134"/>
    </row>
    <row r="79" spans="2:187" x14ac:dyDescent="0.25">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c r="CK79" s="129"/>
      <c r="CL79" s="129"/>
      <c r="CM79" s="129"/>
      <c r="CN79" s="129"/>
      <c r="CO79" s="129"/>
      <c r="CP79" s="129"/>
      <c r="CQ79" s="129"/>
      <c r="CR79" s="129"/>
      <c r="CS79" s="129"/>
      <c r="CT79" s="129"/>
      <c r="CU79" s="129"/>
      <c r="CV79" s="129"/>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GD79" s="134"/>
      <c r="GE79" s="134"/>
    </row>
    <row r="80" spans="2:187" x14ac:dyDescent="0.25">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Q80" s="129"/>
      <c r="CR80" s="129"/>
      <c r="CS80" s="129"/>
      <c r="CT80" s="129"/>
      <c r="CU80" s="129"/>
      <c r="CV80" s="129"/>
      <c r="CW80" s="129"/>
      <c r="CX80" s="129"/>
      <c r="CY80" s="129"/>
      <c r="CZ80" s="129"/>
      <c r="DA80" s="129"/>
      <c r="DB80" s="129"/>
      <c r="DC80" s="129"/>
      <c r="DD80" s="129"/>
      <c r="DE80" s="129"/>
      <c r="DF80" s="129"/>
      <c r="DG80" s="129"/>
      <c r="DH80" s="129"/>
      <c r="DI80" s="129"/>
      <c r="DJ80" s="129"/>
      <c r="DK80" s="129"/>
      <c r="DL80" s="129"/>
      <c r="DM80" s="129"/>
      <c r="DN80" s="129"/>
      <c r="DO80" s="129"/>
      <c r="DP80" s="129"/>
      <c r="DQ80" s="129"/>
      <c r="DR80" s="129"/>
      <c r="DS80" s="129"/>
      <c r="DT80" s="129"/>
      <c r="DU80" s="129"/>
      <c r="DV80" s="129"/>
      <c r="DW80" s="129"/>
      <c r="DX80" s="129"/>
      <c r="DY80" s="129"/>
      <c r="GD80" s="134"/>
      <c r="GE80" s="134"/>
    </row>
    <row r="81" spans="2:187" x14ac:dyDescent="0.25">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U81" s="129"/>
      <c r="DV81" s="129"/>
      <c r="DW81" s="129"/>
      <c r="DX81" s="129"/>
      <c r="DY81" s="129"/>
      <c r="GD81" s="134"/>
      <c r="GE81" s="134"/>
    </row>
    <row r="82" spans="2:187" x14ac:dyDescent="0.25">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129"/>
      <c r="DQ82" s="129"/>
      <c r="DR82" s="129"/>
      <c r="DS82" s="129"/>
      <c r="DT82" s="129"/>
      <c r="DU82" s="129"/>
      <c r="DV82" s="129"/>
      <c r="DW82" s="129"/>
      <c r="DX82" s="129"/>
      <c r="DY82" s="129"/>
      <c r="GD82" s="134"/>
      <c r="GE82" s="134"/>
    </row>
    <row r="83" spans="2:187" x14ac:dyDescent="0.25">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GD83" s="134"/>
      <c r="GE83" s="134"/>
    </row>
    <row r="84" spans="2:187" x14ac:dyDescent="0.25">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GD84" s="134"/>
      <c r="GE84" s="134"/>
    </row>
    <row r="85" spans="2:187" x14ac:dyDescent="0.25">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GD85" s="134"/>
      <c r="GE85" s="134"/>
    </row>
    <row r="86" spans="2:187" x14ac:dyDescent="0.25">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GD86" s="134"/>
      <c r="GE86" s="134"/>
    </row>
    <row r="87" spans="2:187" x14ac:dyDescent="0.25">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GD87" s="134"/>
      <c r="GE87" s="134"/>
    </row>
    <row r="88" spans="2:187" x14ac:dyDescent="0.25">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GD88" s="134"/>
      <c r="GE88" s="134"/>
    </row>
    <row r="89" spans="2:187" x14ac:dyDescent="0.25">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GD89" s="134"/>
      <c r="GE89" s="134"/>
    </row>
    <row r="90" spans="2:187" x14ac:dyDescent="0.25">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GD90" s="134"/>
      <c r="GE90" s="134"/>
    </row>
    <row r="91" spans="2:187" x14ac:dyDescent="0.25">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GD91" s="134"/>
      <c r="GE91" s="134"/>
    </row>
    <row r="92" spans="2:187" x14ac:dyDescent="0.25">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GD92" s="134"/>
      <c r="GE92" s="134"/>
    </row>
    <row r="93" spans="2:187" x14ac:dyDescent="0.25">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GD93" s="134"/>
      <c r="GE93" s="134"/>
    </row>
    <row r="94" spans="2:187" x14ac:dyDescent="0.25">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GD94" s="134"/>
      <c r="GE94" s="134"/>
    </row>
    <row r="95" spans="2:187" x14ac:dyDescent="0.25">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GD95" s="134"/>
      <c r="GE95" s="134"/>
    </row>
    <row r="96" spans="2:187" x14ac:dyDescent="0.25">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GD96" s="134"/>
      <c r="GE96" s="134"/>
    </row>
    <row r="97" spans="2:187" x14ac:dyDescent="0.25">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129"/>
      <c r="GD97" s="134"/>
      <c r="GE97" s="134"/>
    </row>
    <row r="98" spans="2:187" x14ac:dyDescent="0.25">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29"/>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GD98" s="134"/>
      <c r="GE98" s="134"/>
    </row>
    <row r="99" spans="2:187" x14ac:dyDescent="0.25">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GD99" s="134"/>
      <c r="GE99" s="134"/>
    </row>
    <row r="100" spans="2:187" x14ac:dyDescent="0.25">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GD100" s="134"/>
      <c r="GE100" s="134"/>
    </row>
    <row r="101" spans="2:187" x14ac:dyDescent="0.25">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GD101" s="134"/>
      <c r="GE101" s="134"/>
    </row>
    <row r="102" spans="2:187" x14ac:dyDescent="0.25">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GD102" s="134"/>
      <c r="GE102" s="134"/>
    </row>
    <row r="103" spans="2:187" x14ac:dyDescent="0.25">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GD103" s="134"/>
      <c r="GE103" s="134"/>
    </row>
    <row r="104" spans="2:187" x14ac:dyDescent="0.25">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29"/>
      <c r="BW104" s="129"/>
      <c r="BX104" s="129"/>
      <c r="BY104" s="129"/>
      <c r="BZ104" s="129"/>
      <c r="CA104" s="129"/>
      <c r="CB104" s="129"/>
      <c r="CC104" s="129"/>
      <c r="CD104" s="129"/>
      <c r="CE104" s="129"/>
      <c r="CF104" s="129"/>
      <c r="CG104" s="129"/>
      <c r="CH104" s="129"/>
      <c r="CI104" s="129"/>
      <c r="CJ104" s="129"/>
      <c r="CK104" s="129"/>
      <c r="CL104" s="129"/>
      <c r="CM104" s="129"/>
      <c r="CN104" s="129"/>
      <c r="CO104" s="129"/>
      <c r="CP104" s="129"/>
      <c r="CQ104" s="129"/>
      <c r="CR104" s="129"/>
      <c r="CS104" s="129"/>
      <c r="CT104" s="129"/>
      <c r="CU104" s="129"/>
      <c r="CV104" s="129"/>
      <c r="CW104" s="129"/>
      <c r="CX104" s="129"/>
      <c r="CY104" s="129"/>
      <c r="CZ104" s="129"/>
      <c r="DA104" s="129"/>
      <c r="DB104" s="129"/>
      <c r="DC104" s="129"/>
      <c r="DD104" s="129"/>
      <c r="DE104" s="129"/>
      <c r="DF104" s="129"/>
      <c r="DG104" s="129"/>
      <c r="DH104" s="129"/>
      <c r="DI104" s="129"/>
      <c r="DJ104" s="129"/>
      <c r="DK104" s="129"/>
      <c r="DL104" s="129"/>
      <c r="DM104" s="129"/>
      <c r="DN104" s="129"/>
      <c r="DO104" s="129"/>
      <c r="DP104" s="129"/>
      <c r="DQ104" s="129"/>
      <c r="DR104" s="129"/>
      <c r="DS104" s="129"/>
      <c r="DT104" s="129"/>
      <c r="DU104" s="129"/>
      <c r="DV104" s="129"/>
      <c r="DW104" s="129"/>
      <c r="DX104" s="129"/>
      <c r="DY104" s="129"/>
      <c r="GD104" s="134"/>
      <c r="GE104" s="134"/>
    </row>
    <row r="105" spans="2:187" x14ac:dyDescent="0.25">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c r="BT105" s="129"/>
      <c r="BU105" s="129"/>
      <c r="BV105" s="129"/>
      <c r="BW105" s="129"/>
      <c r="BX105" s="129"/>
      <c r="BY105" s="129"/>
      <c r="BZ105" s="129"/>
      <c r="CA105" s="129"/>
      <c r="CB105" s="129"/>
      <c r="CC105" s="129"/>
      <c r="CD105" s="129"/>
      <c r="CE105" s="129"/>
      <c r="CF105" s="129"/>
      <c r="CG105" s="129"/>
      <c r="CH105" s="129"/>
      <c r="CI105" s="129"/>
      <c r="CJ105" s="129"/>
      <c r="CK105" s="129"/>
      <c r="CL105" s="129"/>
      <c r="CM105" s="129"/>
      <c r="CN105" s="129"/>
      <c r="CO105" s="129"/>
      <c r="CP105" s="129"/>
      <c r="CQ105" s="129"/>
      <c r="CR105" s="129"/>
      <c r="CS105" s="129"/>
      <c r="CT105" s="129"/>
      <c r="CU105" s="129"/>
      <c r="CV105" s="129"/>
      <c r="CW105" s="129"/>
      <c r="CX105" s="129"/>
      <c r="CY105" s="129"/>
      <c r="CZ105" s="129"/>
      <c r="DA105" s="129"/>
      <c r="DB105" s="129"/>
      <c r="DC105" s="129"/>
      <c r="DD105" s="129"/>
      <c r="DE105" s="129"/>
      <c r="DF105" s="129"/>
      <c r="DG105" s="129"/>
      <c r="DH105" s="129"/>
      <c r="DI105" s="129"/>
      <c r="DJ105" s="129"/>
      <c r="DK105" s="129"/>
      <c r="DL105" s="129"/>
      <c r="DM105" s="129"/>
      <c r="DN105" s="129"/>
      <c r="DO105" s="129"/>
      <c r="DP105" s="129"/>
      <c r="DQ105" s="129"/>
      <c r="DR105" s="129"/>
      <c r="DS105" s="129"/>
      <c r="DT105" s="129"/>
      <c r="DU105" s="129"/>
      <c r="DV105" s="129"/>
      <c r="DW105" s="129"/>
      <c r="DX105" s="129"/>
      <c r="DY105" s="129"/>
      <c r="GD105" s="134"/>
      <c r="GE105" s="134"/>
    </row>
    <row r="106" spans="2:187" x14ac:dyDescent="0.25">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c r="BT106" s="129"/>
      <c r="BU106" s="129"/>
      <c r="BV106" s="129"/>
      <c r="BW106" s="129"/>
      <c r="BX106" s="129"/>
      <c r="BY106" s="129"/>
      <c r="BZ106" s="129"/>
      <c r="CA106" s="129"/>
      <c r="CB106" s="129"/>
      <c r="CC106" s="129"/>
      <c r="CD106" s="129"/>
      <c r="CE106" s="129"/>
      <c r="CF106" s="129"/>
      <c r="CG106" s="129"/>
      <c r="CH106" s="129"/>
      <c r="CI106" s="129"/>
      <c r="CJ106" s="129"/>
      <c r="CK106" s="129"/>
      <c r="CL106" s="129"/>
      <c r="CM106" s="129"/>
      <c r="CN106" s="129"/>
      <c r="CO106" s="129"/>
      <c r="CP106" s="129"/>
      <c r="CQ106" s="129"/>
      <c r="CR106" s="129"/>
      <c r="CS106" s="129"/>
      <c r="CT106" s="129"/>
      <c r="CU106" s="129"/>
      <c r="CV106" s="129"/>
      <c r="CW106" s="129"/>
      <c r="CX106" s="129"/>
      <c r="CY106" s="129"/>
      <c r="CZ106" s="129"/>
      <c r="DA106" s="129"/>
      <c r="DB106" s="129"/>
      <c r="DC106" s="129"/>
      <c r="DD106" s="129"/>
      <c r="DE106" s="129"/>
      <c r="DF106" s="129"/>
      <c r="DG106" s="129"/>
      <c r="DH106" s="129"/>
      <c r="DI106" s="129"/>
      <c r="DJ106" s="129"/>
      <c r="DK106" s="129"/>
      <c r="DL106" s="129"/>
      <c r="DM106" s="129"/>
      <c r="DN106" s="129"/>
      <c r="DO106" s="129"/>
      <c r="DP106" s="129"/>
      <c r="DQ106" s="129"/>
      <c r="DR106" s="129"/>
      <c r="DS106" s="129"/>
      <c r="DT106" s="129"/>
      <c r="DU106" s="129"/>
      <c r="DV106" s="129"/>
      <c r="DW106" s="129"/>
      <c r="DX106" s="129"/>
      <c r="DY106" s="129"/>
      <c r="GD106" s="134"/>
      <c r="GE106" s="134"/>
    </row>
    <row r="107" spans="2:187" x14ac:dyDescent="0.25">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29"/>
      <c r="BX107" s="129"/>
      <c r="BY107" s="129"/>
      <c r="BZ107" s="129"/>
      <c r="CA107" s="129"/>
      <c r="CB107" s="129"/>
      <c r="CC107" s="129"/>
      <c r="CD107" s="129"/>
      <c r="CE107" s="129"/>
      <c r="CF107" s="129"/>
      <c r="CG107" s="129"/>
      <c r="CH107" s="129"/>
      <c r="CI107" s="129"/>
      <c r="CJ107" s="129"/>
      <c r="CK107" s="129"/>
      <c r="CL107" s="129"/>
      <c r="CM107" s="129"/>
      <c r="CN107" s="129"/>
      <c r="CO107" s="129"/>
      <c r="CP107" s="129"/>
      <c r="CQ107" s="129"/>
      <c r="CR107" s="129"/>
      <c r="CS107" s="129"/>
      <c r="CT107" s="129"/>
      <c r="CU107" s="129"/>
      <c r="CV107" s="129"/>
      <c r="CW107" s="129"/>
      <c r="CX107" s="129"/>
      <c r="CY107" s="129"/>
      <c r="CZ107" s="129"/>
      <c r="DA107" s="129"/>
      <c r="DB107" s="129"/>
      <c r="DC107" s="129"/>
      <c r="DD107" s="129"/>
      <c r="DE107" s="129"/>
      <c r="DF107" s="129"/>
      <c r="DG107" s="129"/>
      <c r="DH107" s="129"/>
      <c r="DI107" s="129"/>
      <c r="DJ107" s="129"/>
      <c r="DK107" s="129"/>
      <c r="DL107" s="129"/>
      <c r="DM107" s="129"/>
      <c r="DN107" s="129"/>
      <c r="DO107" s="129"/>
      <c r="DP107" s="129"/>
      <c r="DQ107" s="129"/>
      <c r="DR107" s="129"/>
      <c r="DS107" s="129"/>
      <c r="DT107" s="129"/>
      <c r="DU107" s="129"/>
      <c r="DV107" s="129"/>
      <c r="DW107" s="129"/>
      <c r="DX107" s="129"/>
      <c r="DY107" s="129"/>
      <c r="GD107" s="134"/>
      <c r="GE107" s="134"/>
    </row>
    <row r="108" spans="2:187" x14ac:dyDescent="0.25">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29"/>
      <c r="BS108" s="129"/>
      <c r="BT108" s="129"/>
      <c r="BU108" s="129"/>
      <c r="BV108" s="129"/>
      <c r="BW108" s="129"/>
      <c r="BX108" s="129"/>
      <c r="BY108" s="129"/>
      <c r="BZ108" s="129"/>
      <c r="CA108" s="129"/>
      <c r="CB108" s="129"/>
      <c r="CC108" s="129"/>
      <c r="CD108" s="129"/>
      <c r="CE108" s="129"/>
      <c r="CF108" s="129"/>
      <c r="CG108" s="129"/>
      <c r="CH108" s="129"/>
      <c r="CI108" s="129"/>
      <c r="CJ108" s="129"/>
      <c r="CK108" s="129"/>
      <c r="CL108" s="129"/>
      <c r="CM108" s="129"/>
      <c r="CN108" s="129"/>
      <c r="CO108" s="129"/>
      <c r="CP108" s="129"/>
      <c r="CQ108" s="129"/>
      <c r="CR108" s="129"/>
      <c r="CS108" s="129"/>
      <c r="CT108" s="129"/>
      <c r="CU108" s="129"/>
      <c r="CV108" s="129"/>
      <c r="CW108" s="129"/>
      <c r="CX108" s="129"/>
      <c r="CY108" s="129"/>
      <c r="CZ108" s="129"/>
      <c r="DA108" s="129"/>
      <c r="DB108" s="129"/>
      <c r="DC108" s="129"/>
      <c r="DD108" s="129"/>
      <c r="DE108" s="129"/>
      <c r="DF108" s="129"/>
      <c r="DG108" s="129"/>
      <c r="DH108" s="129"/>
      <c r="DI108" s="129"/>
      <c r="DJ108" s="129"/>
      <c r="DK108" s="129"/>
      <c r="DL108" s="129"/>
      <c r="DM108" s="129"/>
      <c r="DN108" s="129"/>
      <c r="DO108" s="129"/>
      <c r="DP108" s="129"/>
      <c r="DQ108" s="129"/>
      <c r="DR108" s="129"/>
      <c r="DS108" s="129"/>
      <c r="DT108" s="129"/>
      <c r="DU108" s="129"/>
      <c r="DV108" s="129"/>
      <c r="DW108" s="129"/>
      <c r="DX108" s="129"/>
      <c r="DY108" s="129"/>
      <c r="GD108" s="134"/>
      <c r="GE108" s="134"/>
    </row>
    <row r="109" spans="2:187" x14ac:dyDescent="0.25">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c r="BT109" s="129"/>
      <c r="BU109" s="129"/>
      <c r="BV109" s="129"/>
      <c r="BW109" s="129"/>
      <c r="BX109" s="129"/>
      <c r="BY109" s="129"/>
      <c r="BZ109" s="129"/>
      <c r="CA109" s="129"/>
      <c r="CB109" s="129"/>
      <c r="CC109" s="129"/>
      <c r="CD109" s="129"/>
      <c r="CE109" s="129"/>
      <c r="CF109" s="129"/>
      <c r="CG109" s="129"/>
      <c r="CH109" s="129"/>
      <c r="CI109" s="129"/>
      <c r="CJ109" s="129"/>
      <c r="CK109" s="129"/>
      <c r="CL109" s="129"/>
      <c r="CM109" s="129"/>
      <c r="CN109" s="129"/>
      <c r="CO109" s="129"/>
      <c r="CP109" s="129"/>
      <c r="CQ109" s="129"/>
      <c r="CR109" s="129"/>
      <c r="CS109" s="129"/>
      <c r="CT109" s="129"/>
      <c r="CU109" s="129"/>
      <c r="CV109" s="129"/>
      <c r="CW109" s="129"/>
      <c r="CX109" s="129"/>
      <c r="CY109" s="129"/>
      <c r="CZ109" s="129"/>
      <c r="DA109" s="129"/>
      <c r="DB109" s="129"/>
      <c r="DC109" s="129"/>
      <c r="DD109" s="129"/>
      <c r="DE109" s="129"/>
      <c r="DF109" s="129"/>
      <c r="DG109" s="129"/>
      <c r="DH109" s="129"/>
      <c r="DI109" s="129"/>
      <c r="DJ109" s="129"/>
      <c r="DK109" s="129"/>
      <c r="DL109" s="129"/>
      <c r="DM109" s="129"/>
      <c r="DN109" s="129"/>
      <c r="DO109" s="129"/>
      <c r="DP109" s="129"/>
      <c r="DQ109" s="129"/>
      <c r="DR109" s="129"/>
      <c r="DS109" s="129"/>
      <c r="DT109" s="129"/>
      <c r="DU109" s="129"/>
      <c r="DV109" s="129"/>
      <c r="DW109" s="129"/>
      <c r="DX109" s="129"/>
      <c r="DY109" s="129"/>
      <c r="GD109" s="134"/>
      <c r="GE109" s="134"/>
    </row>
    <row r="110" spans="2:187" x14ac:dyDescent="0.25">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29"/>
      <c r="CB110" s="129"/>
      <c r="CC110" s="129"/>
      <c r="CD110" s="129"/>
      <c r="CE110" s="129"/>
      <c r="CF110" s="129"/>
      <c r="CG110" s="129"/>
      <c r="CH110" s="129"/>
      <c r="CI110" s="129"/>
      <c r="CJ110" s="129"/>
      <c r="CK110" s="129"/>
      <c r="CL110" s="129"/>
      <c r="CM110" s="129"/>
      <c r="CN110" s="129"/>
      <c r="CO110" s="129"/>
      <c r="CP110" s="129"/>
      <c r="CQ110" s="129"/>
      <c r="CR110" s="129"/>
      <c r="CS110" s="129"/>
      <c r="CT110" s="129"/>
      <c r="CU110" s="129"/>
      <c r="CV110" s="129"/>
      <c r="CW110" s="129"/>
      <c r="CX110" s="129"/>
      <c r="CY110" s="129"/>
      <c r="CZ110" s="129"/>
      <c r="DA110" s="129"/>
      <c r="DB110" s="129"/>
      <c r="DC110" s="129"/>
      <c r="DD110" s="129"/>
      <c r="DE110" s="129"/>
      <c r="DF110" s="129"/>
      <c r="DG110" s="129"/>
      <c r="DH110" s="129"/>
      <c r="DI110" s="129"/>
      <c r="DJ110" s="129"/>
      <c r="DK110" s="129"/>
      <c r="DL110" s="129"/>
      <c r="DM110" s="129"/>
      <c r="DN110" s="129"/>
      <c r="DO110" s="129"/>
      <c r="DP110" s="129"/>
      <c r="DQ110" s="129"/>
      <c r="DR110" s="129"/>
      <c r="DS110" s="129"/>
      <c r="DT110" s="129"/>
      <c r="DU110" s="129"/>
      <c r="DV110" s="129"/>
      <c r="DW110" s="129"/>
      <c r="DX110" s="129"/>
      <c r="DY110" s="129"/>
      <c r="GD110" s="134"/>
      <c r="GE110" s="134"/>
    </row>
    <row r="111" spans="2:187" x14ac:dyDescent="0.25">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c r="BC111" s="129"/>
      <c r="BD111" s="129"/>
      <c r="BE111" s="129"/>
      <c r="BF111" s="129"/>
      <c r="BG111" s="129"/>
      <c r="BH111" s="129"/>
      <c r="BI111" s="129"/>
      <c r="BJ111" s="129"/>
      <c r="BK111" s="129"/>
      <c r="BL111" s="129"/>
      <c r="BM111" s="129"/>
      <c r="BN111" s="129"/>
      <c r="BO111" s="129"/>
      <c r="BP111" s="129"/>
      <c r="BQ111" s="129"/>
      <c r="BR111" s="129"/>
      <c r="BS111" s="129"/>
      <c r="BT111" s="129"/>
      <c r="BU111" s="129"/>
      <c r="BV111" s="129"/>
      <c r="BW111" s="129"/>
      <c r="BX111" s="129"/>
      <c r="BY111" s="129"/>
      <c r="BZ111" s="129"/>
      <c r="CA111" s="129"/>
      <c r="CB111" s="129"/>
      <c r="CC111" s="129"/>
      <c r="CD111" s="129"/>
      <c r="CE111" s="129"/>
      <c r="CF111" s="129"/>
      <c r="CG111" s="129"/>
      <c r="CH111" s="129"/>
      <c r="CI111" s="129"/>
      <c r="CJ111" s="129"/>
      <c r="CK111" s="129"/>
      <c r="CL111" s="129"/>
      <c r="CM111" s="129"/>
      <c r="CN111" s="129"/>
      <c r="CO111" s="129"/>
      <c r="CP111" s="129"/>
      <c r="CQ111" s="129"/>
      <c r="CR111" s="129"/>
      <c r="CS111" s="129"/>
      <c r="CT111" s="129"/>
      <c r="CU111" s="129"/>
      <c r="CV111" s="129"/>
      <c r="CW111" s="129"/>
      <c r="CX111" s="129"/>
      <c r="CY111" s="129"/>
      <c r="CZ111" s="129"/>
      <c r="DA111" s="129"/>
      <c r="DB111" s="129"/>
      <c r="DC111" s="129"/>
      <c r="DD111" s="129"/>
      <c r="DE111" s="129"/>
      <c r="DF111" s="129"/>
      <c r="DG111" s="129"/>
      <c r="DH111" s="129"/>
      <c r="DI111" s="129"/>
      <c r="DJ111" s="129"/>
      <c r="DK111" s="129"/>
      <c r="DL111" s="129"/>
      <c r="DM111" s="129"/>
      <c r="DN111" s="129"/>
      <c r="DO111" s="129"/>
      <c r="DP111" s="129"/>
      <c r="DQ111" s="129"/>
      <c r="DR111" s="129"/>
      <c r="DS111" s="129"/>
      <c r="DT111" s="129"/>
      <c r="DU111" s="129"/>
      <c r="DV111" s="129"/>
      <c r="DW111" s="129"/>
      <c r="DX111" s="129"/>
      <c r="DY111" s="129"/>
      <c r="GD111" s="134"/>
      <c r="GE111" s="134"/>
    </row>
    <row r="112" spans="2:187" x14ac:dyDescent="0.25">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c r="BC112" s="129"/>
      <c r="BD112" s="129"/>
      <c r="BE112" s="129"/>
      <c r="BF112" s="129"/>
      <c r="BG112" s="129"/>
      <c r="BH112" s="129"/>
      <c r="BI112" s="129"/>
      <c r="BJ112" s="129"/>
      <c r="BK112" s="129"/>
      <c r="BL112" s="129"/>
      <c r="BM112" s="129"/>
      <c r="BN112" s="129"/>
      <c r="BO112" s="129"/>
      <c r="BP112" s="129"/>
      <c r="BQ112" s="129"/>
      <c r="BR112" s="129"/>
      <c r="BS112" s="129"/>
      <c r="BT112" s="129"/>
      <c r="BU112" s="129"/>
      <c r="BV112" s="129"/>
      <c r="BW112" s="129"/>
      <c r="BX112" s="129"/>
      <c r="BY112" s="129"/>
      <c r="BZ112" s="129"/>
      <c r="CA112" s="129"/>
      <c r="CB112" s="129"/>
      <c r="CC112" s="129"/>
      <c r="CD112" s="129"/>
      <c r="CE112" s="129"/>
      <c r="CF112" s="129"/>
      <c r="CG112" s="129"/>
      <c r="CH112" s="129"/>
      <c r="CI112" s="129"/>
      <c r="CJ112" s="129"/>
      <c r="CK112" s="129"/>
      <c r="CL112" s="129"/>
      <c r="CM112" s="129"/>
      <c r="CN112" s="129"/>
      <c r="CO112" s="129"/>
      <c r="CP112" s="129"/>
      <c r="CQ112" s="129"/>
      <c r="CR112" s="129"/>
      <c r="CS112" s="129"/>
      <c r="CT112" s="129"/>
      <c r="CU112" s="129"/>
      <c r="CV112" s="129"/>
      <c r="CW112" s="129"/>
      <c r="CX112" s="129"/>
      <c r="CY112" s="129"/>
      <c r="CZ112" s="129"/>
      <c r="DA112" s="129"/>
      <c r="DB112" s="129"/>
      <c r="DC112" s="129"/>
      <c r="DD112" s="129"/>
      <c r="DE112" s="129"/>
      <c r="DF112" s="129"/>
      <c r="DG112" s="129"/>
      <c r="DH112" s="129"/>
      <c r="DI112" s="129"/>
      <c r="DJ112" s="129"/>
      <c r="DK112" s="129"/>
      <c r="DL112" s="129"/>
      <c r="DM112" s="129"/>
      <c r="DN112" s="129"/>
      <c r="DO112" s="129"/>
      <c r="DP112" s="129"/>
      <c r="DQ112" s="129"/>
      <c r="DR112" s="129"/>
      <c r="DS112" s="129"/>
      <c r="DT112" s="129"/>
      <c r="DU112" s="129"/>
      <c r="DV112" s="129"/>
      <c r="DW112" s="129"/>
      <c r="DX112" s="129"/>
      <c r="DY112" s="129"/>
      <c r="GD112" s="134"/>
      <c r="GE112" s="134"/>
    </row>
    <row r="113" spans="2:187" x14ac:dyDescent="0.25">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C113" s="129"/>
      <c r="BD113" s="129"/>
      <c r="BE113" s="129"/>
      <c r="BF113" s="129"/>
      <c r="BG113" s="129"/>
      <c r="BH113" s="129"/>
      <c r="BI113" s="129"/>
      <c r="BJ113" s="129"/>
      <c r="BK113" s="129"/>
      <c r="BL113" s="129"/>
      <c r="BM113" s="129"/>
      <c r="BN113" s="129"/>
      <c r="BO113" s="129"/>
      <c r="BP113" s="129"/>
      <c r="BQ113" s="129"/>
      <c r="BR113" s="129"/>
      <c r="BS113" s="129"/>
      <c r="BT113" s="129"/>
      <c r="BU113" s="129"/>
      <c r="BV113" s="129"/>
      <c r="BW113" s="129"/>
      <c r="BX113" s="129"/>
      <c r="BY113" s="129"/>
      <c r="BZ113" s="129"/>
      <c r="CA113" s="129"/>
      <c r="CB113" s="129"/>
      <c r="CC113" s="129"/>
      <c r="CD113" s="129"/>
      <c r="CE113" s="129"/>
      <c r="CF113" s="129"/>
      <c r="CG113" s="129"/>
      <c r="CH113" s="129"/>
      <c r="CI113" s="129"/>
      <c r="CJ113" s="129"/>
      <c r="CK113" s="129"/>
      <c r="CL113" s="129"/>
      <c r="CM113" s="129"/>
      <c r="CN113" s="129"/>
      <c r="CO113" s="129"/>
      <c r="CP113" s="129"/>
      <c r="CQ113" s="129"/>
      <c r="CR113" s="129"/>
      <c r="CS113" s="129"/>
      <c r="CT113" s="129"/>
      <c r="CU113" s="129"/>
      <c r="CV113" s="129"/>
      <c r="CW113" s="129"/>
      <c r="CX113" s="129"/>
      <c r="CY113" s="129"/>
      <c r="CZ113" s="129"/>
      <c r="DA113" s="129"/>
      <c r="DB113" s="129"/>
      <c r="DC113" s="129"/>
      <c r="DD113" s="129"/>
      <c r="DE113" s="129"/>
      <c r="DF113" s="129"/>
      <c r="DG113" s="129"/>
      <c r="DH113" s="129"/>
      <c r="DI113" s="129"/>
      <c r="DJ113" s="129"/>
      <c r="DK113" s="129"/>
      <c r="DL113" s="129"/>
      <c r="DM113" s="129"/>
      <c r="DN113" s="129"/>
      <c r="DO113" s="129"/>
      <c r="DP113" s="129"/>
      <c r="DQ113" s="129"/>
      <c r="DR113" s="129"/>
      <c r="DS113" s="129"/>
      <c r="DT113" s="129"/>
      <c r="DU113" s="129"/>
      <c r="DV113" s="129"/>
      <c r="DW113" s="129"/>
      <c r="DX113" s="129"/>
      <c r="DY113" s="129"/>
      <c r="GD113" s="134"/>
      <c r="GE113" s="134"/>
    </row>
    <row r="114" spans="2:187" x14ac:dyDescent="0.25">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c r="BC114" s="129"/>
      <c r="BD114" s="129"/>
      <c r="BE114" s="129"/>
      <c r="BF114" s="129"/>
      <c r="BG114" s="129"/>
      <c r="BH114" s="129"/>
      <c r="BI114" s="129"/>
      <c r="BJ114" s="129"/>
      <c r="BK114" s="129"/>
      <c r="BL114" s="129"/>
      <c r="BM114" s="129"/>
      <c r="BN114" s="129"/>
      <c r="BO114" s="129"/>
      <c r="BP114" s="129"/>
      <c r="BQ114" s="129"/>
      <c r="BR114" s="129"/>
      <c r="BS114" s="129"/>
      <c r="BT114" s="129"/>
      <c r="BU114" s="129"/>
      <c r="BV114" s="129"/>
      <c r="BW114" s="129"/>
      <c r="BX114" s="129"/>
      <c r="BY114" s="129"/>
      <c r="BZ114" s="129"/>
      <c r="CA114" s="129"/>
      <c r="CB114" s="129"/>
      <c r="CC114" s="129"/>
      <c r="CD114" s="129"/>
      <c r="CE114" s="129"/>
      <c r="CF114" s="129"/>
      <c r="CG114" s="129"/>
      <c r="CH114" s="129"/>
      <c r="CI114" s="129"/>
      <c r="CJ114" s="129"/>
      <c r="CK114" s="129"/>
      <c r="CL114" s="129"/>
      <c r="CM114" s="129"/>
      <c r="CN114" s="129"/>
      <c r="CO114" s="129"/>
      <c r="CP114" s="129"/>
      <c r="CQ114" s="129"/>
      <c r="CR114" s="129"/>
      <c r="CS114" s="129"/>
      <c r="CT114" s="129"/>
      <c r="CU114" s="129"/>
      <c r="CV114" s="129"/>
      <c r="CW114" s="129"/>
      <c r="CX114" s="129"/>
      <c r="CY114" s="129"/>
      <c r="CZ114" s="129"/>
      <c r="DA114" s="129"/>
      <c r="DB114" s="129"/>
      <c r="DC114" s="129"/>
      <c r="DD114" s="129"/>
      <c r="DE114" s="129"/>
      <c r="DF114" s="129"/>
      <c r="DG114" s="129"/>
      <c r="DH114" s="129"/>
      <c r="DI114" s="129"/>
      <c r="DJ114" s="129"/>
      <c r="DK114" s="129"/>
      <c r="DL114" s="129"/>
      <c r="DM114" s="129"/>
      <c r="DN114" s="129"/>
      <c r="DO114" s="129"/>
      <c r="DP114" s="129"/>
      <c r="DQ114" s="129"/>
      <c r="DR114" s="129"/>
      <c r="DS114" s="129"/>
      <c r="DT114" s="129"/>
      <c r="DU114" s="129"/>
      <c r="DV114" s="129"/>
      <c r="DW114" s="129"/>
      <c r="DX114" s="129"/>
      <c r="DY114" s="129"/>
      <c r="GD114" s="134"/>
      <c r="GE114" s="134"/>
    </row>
    <row r="115" spans="2:187" x14ac:dyDescent="0.25">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129"/>
      <c r="BB115" s="129"/>
      <c r="BC115" s="129"/>
      <c r="BD115" s="129"/>
      <c r="BE115" s="129"/>
      <c r="BF115" s="129"/>
      <c r="BG115" s="129"/>
      <c r="BH115" s="129"/>
      <c r="BI115" s="129"/>
      <c r="BJ115" s="129"/>
      <c r="BK115" s="129"/>
      <c r="BL115" s="129"/>
      <c r="BM115" s="129"/>
      <c r="BN115" s="129"/>
      <c r="BO115" s="129"/>
      <c r="BP115" s="129"/>
      <c r="BQ115" s="129"/>
      <c r="BR115" s="129"/>
      <c r="BS115" s="129"/>
      <c r="BT115" s="129"/>
      <c r="BU115" s="129"/>
      <c r="BV115" s="129"/>
      <c r="BW115" s="129"/>
      <c r="BX115" s="129"/>
      <c r="BY115" s="129"/>
      <c r="BZ115" s="129"/>
      <c r="CA115" s="129"/>
      <c r="CB115" s="129"/>
      <c r="CC115" s="129"/>
      <c r="CD115" s="129"/>
      <c r="CE115" s="129"/>
      <c r="CF115" s="129"/>
      <c r="CG115" s="129"/>
      <c r="CH115" s="129"/>
      <c r="CI115" s="129"/>
      <c r="CJ115" s="129"/>
      <c r="CK115" s="129"/>
      <c r="CL115" s="129"/>
      <c r="CM115" s="129"/>
      <c r="CN115" s="129"/>
      <c r="CO115" s="129"/>
      <c r="CP115" s="129"/>
      <c r="CQ115" s="129"/>
      <c r="CR115" s="129"/>
      <c r="CS115" s="129"/>
      <c r="CT115" s="129"/>
      <c r="CU115" s="129"/>
      <c r="CV115" s="129"/>
      <c r="CW115" s="129"/>
      <c r="CX115" s="129"/>
      <c r="CY115" s="129"/>
      <c r="CZ115" s="129"/>
      <c r="DA115" s="129"/>
      <c r="DB115" s="129"/>
      <c r="DC115" s="129"/>
      <c r="DD115" s="129"/>
      <c r="DE115" s="129"/>
      <c r="DF115" s="129"/>
      <c r="DG115" s="129"/>
      <c r="DH115" s="129"/>
      <c r="DI115" s="129"/>
      <c r="DJ115" s="129"/>
      <c r="DK115" s="129"/>
      <c r="DL115" s="129"/>
      <c r="DM115" s="129"/>
      <c r="DN115" s="129"/>
      <c r="DO115" s="129"/>
      <c r="DP115" s="129"/>
      <c r="DQ115" s="129"/>
      <c r="DR115" s="129"/>
      <c r="DS115" s="129"/>
      <c r="DT115" s="129"/>
      <c r="DU115" s="129"/>
      <c r="DV115" s="129"/>
      <c r="DW115" s="129"/>
      <c r="DX115" s="129"/>
      <c r="DY115" s="129"/>
      <c r="GD115" s="134"/>
      <c r="GE115" s="134"/>
    </row>
    <row r="116" spans="2:187" x14ac:dyDescent="0.25">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29"/>
      <c r="BR116" s="129"/>
      <c r="BS116" s="129"/>
      <c r="BT116" s="129"/>
      <c r="BU116" s="129"/>
      <c r="BV116" s="129"/>
      <c r="BW116" s="129"/>
      <c r="BX116" s="129"/>
      <c r="BY116" s="129"/>
      <c r="BZ116" s="129"/>
      <c r="CA116" s="129"/>
      <c r="CB116" s="129"/>
      <c r="CC116" s="129"/>
      <c r="CD116" s="129"/>
      <c r="CE116" s="129"/>
      <c r="CF116" s="129"/>
      <c r="CG116" s="129"/>
      <c r="CH116" s="129"/>
      <c r="CI116" s="129"/>
      <c r="CJ116" s="129"/>
      <c r="CK116" s="129"/>
      <c r="CL116" s="129"/>
      <c r="CM116" s="129"/>
      <c r="CN116" s="129"/>
      <c r="CO116" s="129"/>
      <c r="CP116" s="129"/>
      <c r="CQ116" s="129"/>
      <c r="CR116" s="129"/>
      <c r="CS116" s="129"/>
      <c r="CT116" s="129"/>
      <c r="CU116" s="129"/>
      <c r="CV116" s="129"/>
      <c r="CW116" s="129"/>
      <c r="CX116" s="129"/>
      <c r="CY116" s="129"/>
      <c r="CZ116" s="129"/>
      <c r="DA116" s="129"/>
      <c r="DB116" s="129"/>
      <c r="DC116" s="129"/>
      <c r="DD116" s="129"/>
      <c r="DE116" s="129"/>
      <c r="DF116" s="129"/>
      <c r="DG116" s="129"/>
      <c r="DH116" s="129"/>
      <c r="DI116" s="129"/>
      <c r="DJ116" s="129"/>
      <c r="DK116" s="129"/>
      <c r="DL116" s="129"/>
      <c r="DM116" s="129"/>
      <c r="DN116" s="129"/>
      <c r="DO116" s="129"/>
      <c r="DP116" s="129"/>
      <c r="DQ116" s="129"/>
      <c r="DR116" s="129"/>
      <c r="DS116" s="129"/>
      <c r="DT116" s="129"/>
      <c r="DU116" s="129"/>
      <c r="DV116" s="129"/>
      <c r="DW116" s="129"/>
      <c r="DX116" s="129"/>
      <c r="DY116" s="129"/>
      <c r="GD116" s="134"/>
      <c r="GE116" s="134"/>
    </row>
    <row r="117" spans="2:187" x14ac:dyDescent="0.25">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29"/>
      <c r="BR117" s="129"/>
      <c r="BS117" s="129"/>
      <c r="BT117" s="129"/>
      <c r="BU117" s="129"/>
      <c r="BV117" s="129"/>
      <c r="BW117" s="129"/>
      <c r="BX117" s="129"/>
      <c r="BY117" s="129"/>
      <c r="BZ117" s="129"/>
      <c r="CA117" s="129"/>
      <c r="CB117" s="129"/>
      <c r="CC117" s="129"/>
      <c r="CD117" s="129"/>
      <c r="CE117" s="129"/>
      <c r="CF117" s="129"/>
      <c r="CG117" s="129"/>
      <c r="CH117" s="129"/>
      <c r="CI117" s="129"/>
      <c r="CJ117" s="129"/>
      <c r="CK117" s="129"/>
      <c r="CL117" s="129"/>
      <c r="CM117" s="129"/>
      <c r="CN117" s="129"/>
      <c r="CO117" s="129"/>
      <c r="CP117" s="129"/>
      <c r="CQ117" s="129"/>
      <c r="CR117" s="129"/>
      <c r="CS117" s="129"/>
      <c r="CT117" s="129"/>
      <c r="CU117" s="129"/>
      <c r="CV117" s="129"/>
      <c r="CW117" s="129"/>
      <c r="CX117" s="129"/>
      <c r="CY117" s="129"/>
      <c r="CZ117" s="129"/>
      <c r="DA117" s="129"/>
      <c r="DB117" s="129"/>
      <c r="DC117" s="129"/>
      <c r="DD117" s="129"/>
      <c r="DE117" s="129"/>
      <c r="DF117" s="129"/>
      <c r="DG117" s="129"/>
      <c r="DH117" s="129"/>
      <c r="DI117" s="129"/>
      <c r="DJ117" s="129"/>
      <c r="DK117" s="129"/>
      <c r="DL117" s="129"/>
      <c r="DM117" s="129"/>
      <c r="DN117" s="129"/>
      <c r="DO117" s="129"/>
      <c r="DP117" s="129"/>
      <c r="DQ117" s="129"/>
      <c r="DR117" s="129"/>
      <c r="DS117" s="129"/>
      <c r="DT117" s="129"/>
      <c r="DU117" s="129"/>
      <c r="DV117" s="129"/>
      <c r="DW117" s="129"/>
      <c r="DX117" s="129"/>
      <c r="DY117" s="129"/>
      <c r="GD117" s="134"/>
      <c r="GE117" s="134"/>
    </row>
    <row r="118" spans="2:187" x14ac:dyDescent="0.25">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29"/>
      <c r="BX118" s="129"/>
      <c r="BY118" s="129"/>
      <c r="BZ118" s="129"/>
      <c r="CA118" s="129"/>
      <c r="CB118" s="129"/>
      <c r="CC118" s="129"/>
      <c r="CD118" s="129"/>
      <c r="CE118" s="129"/>
      <c r="CF118" s="129"/>
      <c r="CG118" s="129"/>
      <c r="CH118" s="129"/>
      <c r="CI118" s="129"/>
      <c r="CJ118" s="129"/>
      <c r="CK118" s="129"/>
      <c r="CL118" s="129"/>
      <c r="CM118" s="129"/>
      <c r="CN118" s="129"/>
      <c r="CO118" s="129"/>
      <c r="CP118" s="129"/>
      <c r="CQ118" s="129"/>
      <c r="CR118" s="129"/>
      <c r="CS118" s="129"/>
      <c r="CT118" s="129"/>
      <c r="CU118" s="129"/>
      <c r="CV118" s="129"/>
      <c r="CW118" s="129"/>
      <c r="CX118" s="129"/>
      <c r="CY118" s="129"/>
      <c r="CZ118" s="129"/>
      <c r="DA118" s="129"/>
      <c r="DB118" s="129"/>
      <c r="DC118" s="129"/>
      <c r="DD118" s="129"/>
      <c r="DE118" s="129"/>
      <c r="DF118" s="129"/>
      <c r="DG118" s="129"/>
      <c r="DH118" s="129"/>
      <c r="DI118" s="129"/>
      <c r="DJ118" s="129"/>
      <c r="DK118" s="129"/>
      <c r="DL118" s="129"/>
      <c r="DM118" s="129"/>
      <c r="DN118" s="129"/>
      <c r="DO118" s="129"/>
      <c r="DP118" s="129"/>
      <c r="DQ118" s="129"/>
      <c r="DR118" s="129"/>
      <c r="DS118" s="129"/>
      <c r="DT118" s="129"/>
      <c r="DU118" s="129"/>
      <c r="DV118" s="129"/>
      <c r="DW118" s="129"/>
      <c r="DX118" s="129"/>
      <c r="DY118" s="129"/>
      <c r="GD118" s="134"/>
      <c r="GE118" s="134"/>
    </row>
    <row r="119" spans="2:187" x14ac:dyDescent="0.25">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c r="BT119" s="129"/>
      <c r="BU119" s="129"/>
      <c r="BV119" s="129"/>
      <c r="BW119" s="129"/>
      <c r="BX119" s="129"/>
      <c r="BY119" s="129"/>
      <c r="BZ119" s="129"/>
      <c r="CA119" s="129"/>
      <c r="CB119" s="129"/>
      <c r="CC119" s="129"/>
      <c r="CD119" s="129"/>
      <c r="CE119" s="129"/>
      <c r="CF119" s="129"/>
      <c r="CG119" s="129"/>
      <c r="CH119" s="129"/>
      <c r="CI119" s="129"/>
      <c r="CJ119" s="129"/>
      <c r="CK119" s="129"/>
      <c r="CL119" s="129"/>
      <c r="CM119" s="129"/>
      <c r="CN119" s="129"/>
      <c r="CO119" s="129"/>
      <c r="CP119" s="129"/>
      <c r="CQ119" s="129"/>
      <c r="CR119" s="129"/>
      <c r="CS119" s="129"/>
      <c r="CT119" s="129"/>
      <c r="CU119" s="129"/>
      <c r="CV119" s="129"/>
      <c r="CW119" s="129"/>
      <c r="CX119" s="129"/>
      <c r="CY119" s="129"/>
      <c r="CZ119" s="129"/>
      <c r="DA119" s="129"/>
      <c r="DB119" s="129"/>
      <c r="DC119" s="129"/>
      <c r="DD119" s="129"/>
      <c r="DE119" s="129"/>
      <c r="DF119" s="129"/>
      <c r="DG119" s="129"/>
      <c r="DH119" s="129"/>
      <c r="DI119" s="129"/>
      <c r="DJ119" s="129"/>
      <c r="DK119" s="129"/>
      <c r="DL119" s="129"/>
      <c r="DM119" s="129"/>
      <c r="DN119" s="129"/>
      <c r="DO119" s="129"/>
      <c r="DP119" s="129"/>
      <c r="DQ119" s="129"/>
      <c r="DR119" s="129"/>
      <c r="DS119" s="129"/>
      <c r="DT119" s="129"/>
      <c r="DU119" s="129"/>
      <c r="DV119" s="129"/>
      <c r="DW119" s="129"/>
      <c r="DX119" s="129"/>
      <c r="DY119" s="129"/>
      <c r="GD119" s="134"/>
      <c r="GE119" s="134"/>
    </row>
    <row r="120" spans="2:187" x14ac:dyDescent="0.25">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29"/>
      <c r="BX120" s="129"/>
      <c r="BY120" s="129"/>
      <c r="BZ120" s="129"/>
      <c r="CA120" s="129"/>
      <c r="CB120" s="129"/>
      <c r="CC120" s="129"/>
      <c r="CD120" s="129"/>
      <c r="CE120" s="129"/>
      <c r="CF120" s="129"/>
      <c r="CG120" s="129"/>
      <c r="CH120" s="129"/>
      <c r="CI120" s="129"/>
      <c r="CJ120" s="129"/>
      <c r="CK120" s="129"/>
      <c r="CL120" s="129"/>
      <c r="CM120" s="129"/>
      <c r="CN120" s="129"/>
      <c r="CO120" s="129"/>
      <c r="CP120" s="129"/>
      <c r="CQ120" s="129"/>
      <c r="CR120" s="129"/>
      <c r="CS120" s="129"/>
      <c r="CT120" s="129"/>
      <c r="CU120" s="129"/>
      <c r="CV120" s="129"/>
      <c r="CW120" s="129"/>
      <c r="CX120" s="129"/>
      <c r="CY120" s="129"/>
      <c r="CZ120" s="129"/>
      <c r="DA120" s="129"/>
      <c r="DB120" s="129"/>
      <c r="DC120" s="129"/>
      <c r="DD120" s="129"/>
      <c r="DE120" s="129"/>
      <c r="DF120" s="129"/>
      <c r="DG120" s="129"/>
      <c r="DH120" s="129"/>
      <c r="DI120" s="129"/>
      <c r="DJ120" s="129"/>
      <c r="DK120" s="129"/>
      <c r="DL120" s="129"/>
      <c r="DM120" s="129"/>
      <c r="DN120" s="129"/>
      <c r="DO120" s="129"/>
      <c r="DP120" s="129"/>
      <c r="DQ120" s="129"/>
      <c r="DR120" s="129"/>
      <c r="DS120" s="129"/>
      <c r="DT120" s="129"/>
      <c r="DU120" s="129"/>
      <c r="DV120" s="129"/>
      <c r="DW120" s="129"/>
      <c r="DX120" s="129"/>
      <c r="DY120" s="129"/>
      <c r="GD120" s="134"/>
      <c r="GE120" s="134"/>
    </row>
    <row r="121" spans="2:187" x14ac:dyDescent="0.25">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c r="BT121" s="129"/>
      <c r="BU121" s="129"/>
      <c r="BV121" s="129"/>
      <c r="BW121" s="129"/>
      <c r="BX121" s="129"/>
      <c r="BY121" s="129"/>
      <c r="BZ121" s="129"/>
      <c r="CA121" s="129"/>
      <c r="CB121" s="129"/>
      <c r="CC121" s="129"/>
      <c r="CD121" s="129"/>
      <c r="CE121" s="129"/>
      <c r="CF121" s="129"/>
      <c r="CG121" s="129"/>
      <c r="CH121" s="129"/>
      <c r="CI121" s="129"/>
      <c r="CJ121" s="129"/>
      <c r="CK121" s="129"/>
      <c r="CL121" s="129"/>
      <c r="CM121" s="129"/>
      <c r="CN121" s="129"/>
      <c r="CO121" s="129"/>
      <c r="CP121" s="129"/>
      <c r="CQ121" s="129"/>
      <c r="CR121" s="129"/>
      <c r="CS121" s="129"/>
      <c r="CT121" s="129"/>
      <c r="CU121" s="129"/>
      <c r="CV121" s="129"/>
      <c r="CW121" s="129"/>
      <c r="CX121" s="129"/>
      <c r="CY121" s="129"/>
      <c r="CZ121" s="129"/>
      <c r="DA121" s="129"/>
      <c r="DB121" s="129"/>
      <c r="DC121" s="129"/>
      <c r="DD121" s="129"/>
      <c r="DE121" s="129"/>
      <c r="DF121" s="129"/>
      <c r="DG121" s="129"/>
      <c r="DH121" s="129"/>
      <c r="DI121" s="129"/>
      <c r="DJ121" s="129"/>
      <c r="DK121" s="129"/>
      <c r="DL121" s="129"/>
      <c r="DM121" s="129"/>
      <c r="DN121" s="129"/>
      <c r="DO121" s="129"/>
      <c r="DP121" s="129"/>
      <c r="DQ121" s="129"/>
      <c r="DR121" s="129"/>
      <c r="DS121" s="129"/>
      <c r="DT121" s="129"/>
      <c r="DU121" s="129"/>
      <c r="DV121" s="129"/>
      <c r="DW121" s="129"/>
      <c r="DX121" s="129"/>
      <c r="DY121" s="129"/>
      <c r="GD121" s="134"/>
      <c r="GE121" s="134"/>
    </row>
    <row r="122" spans="2:187" x14ac:dyDescent="0.25">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c r="BT122" s="129"/>
      <c r="BU122" s="129"/>
      <c r="BV122" s="129"/>
      <c r="BW122" s="129"/>
      <c r="BX122" s="129"/>
      <c r="BY122" s="129"/>
      <c r="BZ122" s="129"/>
      <c r="CA122" s="129"/>
      <c r="CB122" s="129"/>
      <c r="CC122" s="129"/>
      <c r="CD122" s="129"/>
      <c r="CE122" s="129"/>
      <c r="CF122" s="129"/>
      <c r="CG122" s="129"/>
      <c r="CH122" s="129"/>
      <c r="CI122" s="129"/>
      <c r="CJ122" s="129"/>
      <c r="CK122" s="129"/>
      <c r="CL122" s="129"/>
      <c r="CM122" s="129"/>
      <c r="CN122" s="129"/>
      <c r="CO122" s="129"/>
      <c r="CP122" s="129"/>
      <c r="CQ122" s="129"/>
      <c r="CR122" s="129"/>
      <c r="CS122" s="129"/>
      <c r="CT122" s="129"/>
      <c r="CU122" s="129"/>
      <c r="CV122" s="129"/>
      <c r="CW122" s="129"/>
      <c r="CX122" s="129"/>
      <c r="CY122" s="129"/>
      <c r="CZ122" s="129"/>
      <c r="DA122" s="129"/>
      <c r="DB122" s="129"/>
      <c r="DC122" s="129"/>
      <c r="DD122" s="129"/>
      <c r="DE122" s="129"/>
      <c r="DF122" s="129"/>
      <c r="DG122" s="129"/>
      <c r="DH122" s="129"/>
      <c r="DI122" s="129"/>
      <c r="DJ122" s="129"/>
      <c r="DK122" s="129"/>
      <c r="DL122" s="129"/>
      <c r="DM122" s="129"/>
      <c r="DN122" s="129"/>
      <c r="DO122" s="129"/>
      <c r="DP122" s="129"/>
      <c r="DQ122" s="129"/>
      <c r="DR122" s="129"/>
      <c r="DS122" s="129"/>
      <c r="DT122" s="129"/>
      <c r="DU122" s="129"/>
      <c r="DV122" s="129"/>
      <c r="DW122" s="129"/>
      <c r="DX122" s="129"/>
      <c r="DY122" s="129"/>
      <c r="GD122" s="134"/>
      <c r="GE122" s="134"/>
    </row>
    <row r="123" spans="2:187" x14ac:dyDescent="0.25">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c r="BV123" s="129"/>
      <c r="BW123" s="129"/>
      <c r="BX123" s="129"/>
      <c r="BY123" s="129"/>
      <c r="BZ123" s="129"/>
      <c r="CA123" s="129"/>
      <c r="CB123" s="129"/>
      <c r="CC123" s="129"/>
      <c r="CD123" s="129"/>
      <c r="CE123" s="129"/>
      <c r="CF123" s="129"/>
      <c r="CG123" s="129"/>
      <c r="CH123" s="129"/>
      <c r="CI123" s="129"/>
      <c r="CJ123" s="129"/>
      <c r="CK123" s="129"/>
      <c r="CL123" s="129"/>
      <c r="CM123" s="129"/>
      <c r="CN123" s="129"/>
      <c r="CO123" s="129"/>
      <c r="CP123" s="129"/>
      <c r="CQ123" s="129"/>
      <c r="CR123" s="129"/>
      <c r="CS123" s="129"/>
      <c r="CT123" s="129"/>
      <c r="CU123" s="129"/>
      <c r="CV123" s="129"/>
      <c r="CW123" s="129"/>
      <c r="CX123" s="129"/>
      <c r="CY123" s="129"/>
      <c r="CZ123" s="129"/>
      <c r="DA123" s="129"/>
      <c r="DB123" s="129"/>
      <c r="DC123" s="129"/>
      <c r="DD123" s="129"/>
      <c r="DE123" s="129"/>
      <c r="DF123" s="129"/>
      <c r="DG123" s="129"/>
      <c r="DH123" s="129"/>
      <c r="DI123" s="129"/>
      <c r="DJ123" s="129"/>
      <c r="DK123" s="129"/>
      <c r="DL123" s="129"/>
      <c r="DM123" s="129"/>
      <c r="DN123" s="129"/>
      <c r="DO123" s="129"/>
      <c r="DP123" s="129"/>
      <c r="DQ123" s="129"/>
      <c r="DR123" s="129"/>
      <c r="DS123" s="129"/>
      <c r="DT123" s="129"/>
      <c r="DU123" s="129"/>
      <c r="DV123" s="129"/>
      <c r="DW123" s="129"/>
      <c r="DX123" s="129"/>
      <c r="DY123" s="129"/>
      <c r="GD123" s="134"/>
      <c r="GE123" s="134"/>
    </row>
    <row r="124" spans="2:187" x14ac:dyDescent="0.25">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29"/>
      <c r="BR124" s="129"/>
      <c r="BS124" s="129"/>
      <c r="BT124" s="129"/>
      <c r="BU124" s="129"/>
      <c r="BV124" s="129"/>
      <c r="BW124" s="129"/>
      <c r="BX124" s="129"/>
      <c r="BY124" s="129"/>
      <c r="BZ124" s="129"/>
      <c r="CA124" s="129"/>
      <c r="CB124" s="129"/>
      <c r="CC124" s="129"/>
      <c r="CD124" s="129"/>
      <c r="CE124" s="129"/>
      <c r="CF124" s="129"/>
      <c r="CG124" s="129"/>
      <c r="CH124" s="129"/>
      <c r="CI124" s="129"/>
      <c r="CJ124" s="129"/>
      <c r="CK124" s="129"/>
      <c r="CL124" s="129"/>
      <c r="CM124" s="129"/>
      <c r="CN124" s="129"/>
      <c r="CO124" s="129"/>
      <c r="CP124" s="129"/>
      <c r="CQ124" s="129"/>
      <c r="CR124" s="129"/>
      <c r="CS124" s="129"/>
      <c r="CT124" s="129"/>
      <c r="CU124" s="129"/>
      <c r="CV124" s="129"/>
      <c r="CW124" s="129"/>
      <c r="CX124" s="129"/>
      <c r="CY124" s="129"/>
      <c r="CZ124" s="129"/>
      <c r="DA124" s="129"/>
      <c r="DB124" s="129"/>
      <c r="DC124" s="129"/>
      <c r="DD124" s="129"/>
      <c r="DE124" s="129"/>
      <c r="DF124" s="129"/>
      <c r="DG124" s="129"/>
      <c r="DH124" s="129"/>
      <c r="DI124" s="129"/>
      <c r="DJ124" s="129"/>
      <c r="DK124" s="129"/>
      <c r="DL124" s="129"/>
      <c r="DM124" s="129"/>
      <c r="DN124" s="129"/>
      <c r="DO124" s="129"/>
      <c r="DP124" s="129"/>
      <c r="DQ124" s="129"/>
      <c r="DR124" s="129"/>
      <c r="DS124" s="129"/>
      <c r="DT124" s="129"/>
      <c r="DU124" s="129"/>
      <c r="DV124" s="129"/>
      <c r="DW124" s="129"/>
      <c r="DX124" s="129"/>
      <c r="DY124" s="129"/>
      <c r="GD124" s="134"/>
      <c r="GE124" s="134"/>
    </row>
    <row r="125" spans="2:187" x14ac:dyDescent="0.25">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c r="BV125" s="129"/>
      <c r="BW125" s="129"/>
      <c r="BX125" s="129"/>
      <c r="BY125" s="129"/>
      <c r="BZ125" s="129"/>
      <c r="CA125" s="129"/>
      <c r="CB125" s="129"/>
      <c r="CC125" s="129"/>
      <c r="CD125" s="129"/>
      <c r="CE125" s="129"/>
      <c r="CF125" s="129"/>
      <c r="CG125" s="129"/>
      <c r="CH125" s="129"/>
      <c r="CI125" s="129"/>
      <c r="CJ125" s="129"/>
      <c r="CK125" s="129"/>
      <c r="CL125" s="129"/>
      <c r="CM125" s="129"/>
      <c r="CN125" s="129"/>
      <c r="CO125" s="129"/>
      <c r="CP125" s="129"/>
      <c r="CQ125" s="129"/>
      <c r="CR125" s="129"/>
      <c r="CS125" s="129"/>
      <c r="CT125" s="129"/>
      <c r="CU125" s="129"/>
      <c r="CV125" s="129"/>
      <c r="CW125" s="129"/>
      <c r="CX125" s="129"/>
      <c r="CY125" s="129"/>
      <c r="CZ125" s="129"/>
      <c r="DA125" s="129"/>
      <c r="DB125" s="129"/>
      <c r="DC125" s="129"/>
      <c r="DD125" s="129"/>
      <c r="DE125" s="129"/>
      <c r="DF125" s="129"/>
      <c r="DG125" s="129"/>
      <c r="DH125" s="129"/>
      <c r="DI125" s="129"/>
      <c r="DJ125" s="129"/>
      <c r="DK125" s="129"/>
      <c r="DL125" s="129"/>
      <c r="DM125" s="129"/>
      <c r="DN125" s="129"/>
      <c r="DO125" s="129"/>
      <c r="DP125" s="129"/>
      <c r="DQ125" s="129"/>
      <c r="DR125" s="129"/>
      <c r="DS125" s="129"/>
      <c r="DT125" s="129"/>
      <c r="DU125" s="129"/>
      <c r="DV125" s="129"/>
      <c r="DW125" s="129"/>
      <c r="DX125" s="129"/>
      <c r="DY125" s="129"/>
      <c r="GD125" s="134"/>
      <c r="GE125" s="134"/>
    </row>
    <row r="126" spans="2:187" x14ac:dyDescent="0.25">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29"/>
      <c r="BR126" s="129"/>
      <c r="BS126" s="129"/>
      <c r="BT126" s="129"/>
      <c r="BU126" s="129"/>
      <c r="BV126" s="129"/>
      <c r="BW126" s="129"/>
      <c r="BX126" s="129"/>
      <c r="BY126" s="129"/>
      <c r="BZ126" s="129"/>
      <c r="CA126" s="129"/>
      <c r="CB126" s="129"/>
      <c r="CC126" s="129"/>
      <c r="CD126" s="129"/>
      <c r="CE126" s="129"/>
      <c r="CF126" s="129"/>
      <c r="CG126" s="129"/>
      <c r="CH126" s="129"/>
      <c r="CI126" s="129"/>
      <c r="CJ126" s="129"/>
      <c r="CK126" s="129"/>
      <c r="CL126" s="129"/>
      <c r="CM126" s="129"/>
      <c r="CN126" s="129"/>
      <c r="CO126" s="129"/>
      <c r="CP126" s="129"/>
      <c r="CQ126" s="129"/>
      <c r="CR126" s="129"/>
      <c r="CS126" s="129"/>
      <c r="CT126" s="129"/>
      <c r="CU126" s="129"/>
      <c r="CV126" s="129"/>
      <c r="CW126" s="129"/>
      <c r="CX126" s="129"/>
      <c r="CY126" s="129"/>
      <c r="CZ126" s="129"/>
      <c r="DA126" s="129"/>
      <c r="DB126" s="129"/>
      <c r="DC126" s="129"/>
      <c r="DD126" s="129"/>
      <c r="DE126" s="129"/>
      <c r="DF126" s="129"/>
      <c r="DG126" s="129"/>
      <c r="DH126" s="129"/>
      <c r="DI126" s="129"/>
      <c r="DJ126" s="129"/>
      <c r="DK126" s="129"/>
      <c r="DL126" s="129"/>
      <c r="DM126" s="129"/>
      <c r="DN126" s="129"/>
      <c r="DO126" s="129"/>
      <c r="DP126" s="129"/>
      <c r="DQ126" s="129"/>
      <c r="DR126" s="129"/>
      <c r="DS126" s="129"/>
      <c r="DT126" s="129"/>
      <c r="DU126" s="129"/>
      <c r="DV126" s="129"/>
      <c r="DW126" s="129"/>
      <c r="DX126" s="129"/>
      <c r="DY126" s="129"/>
      <c r="GD126" s="134"/>
      <c r="GE126" s="134"/>
    </row>
    <row r="127" spans="2:187" x14ac:dyDescent="0.25">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29"/>
      <c r="BR127" s="129"/>
      <c r="BS127" s="129"/>
      <c r="BT127" s="129"/>
      <c r="BU127" s="129"/>
      <c r="BV127" s="129"/>
      <c r="BW127" s="129"/>
      <c r="BX127" s="129"/>
      <c r="BY127" s="129"/>
      <c r="BZ127" s="129"/>
      <c r="CA127" s="129"/>
      <c r="CB127" s="129"/>
      <c r="CC127" s="129"/>
      <c r="CD127" s="129"/>
      <c r="CE127" s="129"/>
      <c r="CF127" s="129"/>
      <c r="CG127" s="129"/>
      <c r="CH127" s="129"/>
      <c r="CI127" s="129"/>
      <c r="CJ127" s="129"/>
      <c r="CK127" s="129"/>
      <c r="CL127" s="129"/>
      <c r="CM127" s="129"/>
      <c r="CN127" s="129"/>
      <c r="CO127" s="129"/>
      <c r="CP127" s="129"/>
      <c r="CQ127" s="129"/>
      <c r="CR127" s="129"/>
      <c r="CS127" s="129"/>
      <c r="CT127" s="129"/>
      <c r="CU127" s="129"/>
      <c r="CV127" s="129"/>
      <c r="CW127" s="129"/>
      <c r="CX127" s="129"/>
      <c r="CY127" s="129"/>
      <c r="CZ127" s="129"/>
      <c r="DA127" s="129"/>
      <c r="DB127" s="129"/>
      <c r="DC127" s="129"/>
      <c r="DD127" s="129"/>
      <c r="DE127" s="129"/>
      <c r="DF127" s="129"/>
      <c r="DG127" s="129"/>
      <c r="DH127" s="129"/>
      <c r="DI127" s="129"/>
      <c r="DJ127" s="129"/>
      <c r="DK127" s="129"/>
      <c r="DL127" s="129"/>
      <c r="DM127" s="129"/>
      <c r="DN127" s="129"/>
      <c r="DO127" s="129"/>
      <c r="DP127" s="129"/>
      <c r="DQ127" s="129"/>
      <c r="DR127" s="129"/>
      <c r="DS127" s="129"/>
      <c r="DT127" s="129"/>
      <c r="DU127" s="129"/>
      <c r="DV127" s="129"/>
      <c r="DW127" s="129"/>
      <c r="DX127" s="129"/>
      <c r="DY127" s="129"/>
      <c r="GD127" s="134"/>
      <c r="GE127" s="134"/>
    </row>
    <row r="128" spans="2:187" x14ac:dyDescent="0.25">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29"/>
      <c r="BA128" s="129"/>
      <c r="BB128" s="129"/>
      <c r="BC128" s="129"/>
      <c r="BD128" s="129"/>
      <c r="BE128" s="129"/>
      <c r="BF128" s="129"/>
      <c r="BG128" s="129"/>
      <c r="BH128" s="129"/>
      <c r="BI128" s="129"/>
      <c r="BJ128" s="129"/>
      <c r="BK128" s="129"/>
      <c r="BL128" s="129"/>
      <c r="BM128" s="129"/>
      <c r="BN128" s="129"/>
      <c r="BO128" s="129"/>
      <c r="BP128" s="129"/>
      <c r="BQ128" s="129"/>
      <c r="BR128" s="129"/>
      <c r="BS128" s="129"/>
      <c r="BT128" s="129"/>
      <c r="BU128" s="129"/>
      <c r="BV128" s="129"/>
      <c r="BW128" s="129"/>
      <c r="BX128" s="129"/>
      <c r="BY128" s="129"/>
      <c r="BZ128" s="129"/>
      <c r="CA128" s="129"/>
      <c r="CB128" s="129"/>
      <c r="CC128" s="129"/>
      <c r="CD128" s="129"/>
      <c r="CE128" s="129"/>
      <c r="CF128" s="129"/>
      <c r="CG128" s="129"/>
      <c r="CH128" s="129"/>
      <c r="CI128" s="129"/>
      <c r="CJ128" s="129"/>
      <c r="CK128" s="129"/>
      <c r="CL128" s="129"/>
      <c r="CM128" s="129"/>
      <c r="CN128" s="129"/>
      <c r="CO128" s="129"/>
      <c r="CP128" s="129"/>
      <c r="CQ128" s="129"/>
      <c r="CR128" s="129"/>
      <c r="CS128" s="129"/>
      <c r="CT128" s="129"/>
      <c r="CU128" s="129"/>
      <c r="CV128" s="129"/>
      <c r="CW128" s="129"/>
      <c r="CX128" s="129"/>
      <c r="CY128" s="129"/>
      <c r="CZ128" s="129"/>
      <c r="DA128" s="129"/>
      <c r="DB128" s="129"/>
      <c r="DC128" s="129"/>
      <c r="DD128" s="129"/>
      <c r="DE128" s="129"/>
      <c r="DF128" s="129"/>
      <c r="DG128" s="129"/>
      <c r="DH128" s="129"/>
      <c r="DI128" s="129"/>
      <c r="DJ128" s="129"/>
      <c r="DK128" s="129"/>
      <c r="DL128" s="129"/>
      <c r="DM128" s="129"/>
      <c r="DN128" s="129"/>
      <c r="DO128" s="129"/>
      <c r="DP128" s="129"/>
      <c r="DQ128" s="129"/>
      <c r="DR128" s="129"/>
      <c r="DS128" s="129"/>
      <c r="DT128" s="129"/>
      <c r="DU128" s="129"/>
      <c r="DV128" s="129"/>
      <c r="DW128" s="129"/>
      <c r="DX128" s="129"/>
      <c r="DY128" s="129"/>
      <c r="GD128" s="134"/>
      <c r="GE128" s="134"/>
    </row>
    <row r="129" spans="2:187" x14ac:dyDescent="0.25">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c r="BS129" s="129"/>
      <c r="BT129" s="129"/>
      <c r="BU129" s="129"/>
      <c r="BV129" s="129"/>
      <c r="BW129" s="129"/>
      <c r="BX129" s="129"/>
      <c r="BY129" s="129"/>
      <c r="BZ129" s="129"/>
      <c r="CA129" s="129"/>
      <c r="CB129" s="129"/>
      <c r="CC129" s="129"/>
      <c r="CD129" s="129"/>
      <c r="CE129" s="129"/>
      <c r="CF129" s="129"/>
      <c r="CG129" s="129"/>
      <c r="CH129" s="129"/>
      <c r="CI129" s="129"/>
      <c r="CJ129" s="129"/>
      <c r="CK129" s="129"/>
      <c r="CL129" s="129"/>
      <c r="CM129" s="129"/>
      <c r="CN129" s="129"/>
      <c r="CO129" s="129"/>
      <c r="CP129" s="129"/>
      <c r="CQ129" s="129"/>
      <c r="CR129" s="129"/>
      <c r="CS129" s="129"/>
      <c r="CT129" s="129"/>
      <c r="CU129" s="129"/>
      <c r="CV129" s="129"/>
      <c r="CW129" s="129"/>
      <c r="CX129" s="129"/>
      <c r="CY129" s="129"/>
      <c r="CZ129" s="129"/>
      <c r="DA129" s="129"/>
      <c r="DB129" s="129"/>
      <c r="DC129" s="129"/>
      <c r="DD129" s="129"/>
      <c r="DE129" s="129"/>
      <c r="DF129" s="129"/>
      <c r="DG129" s="129"/>
      <c r="DH129" s="129"/>
      <c r="DI129" s="129"/>
      <c r="DJ129" s="129"/>
      <c r="DK129" s="129"/>
      <c r="DL129" s="129"/>
      <c r="DM129" s="129"/>
      <c r="DN129" s="129"/>
      <c r="DO129" s="129"/>
      <c r="DP129" s="129"/>
      <c r="DQ129" s="129"/>
      <c r="DR129" s="129"/>
      <c r="DS129" s="129"/>
      <c r="DT129" s="129"/>
      <c r="DU129" s="129"/>
      <c r="DV129" s="129"/>
      <c r="DW129" s="129"/>
      <c r="DX129" s="129"/>
      <c r="DY129" s="129"/>
      <c r="GD129" s="134"/>
      <c r="GE129" s="134"/>
    </row>
    <row r="130" spans="2:187" x14ac:dyDescent="0.25">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c r="AU130" s="129"/>
      <c r="AV130" s="129"/>
      <c r="AW130" s="129"/>
      <c r="AX130" s="129"/>
      <c r="AY130" s="129"/>
      <c r="AZ130" s="129"/>
      <c r="BA130" s="129"/>
      <c r="BB130" s="129"/>
      <c r="BC130" s="129"/>
      <c r="BD130" s="129"/>
      <c r="BE130" s="129"/>
      <c r="BF130" s="129"/>
      <c r="BG130" s="129"/>
      <c r="BH130" s="129"/>
      <c r="BI130" s="129"/>
      <c r="BJ130" s="129"/>
      <c r="BK130" s="129"/>
      <c r="BL130" s="129"/>
      <c r="BM130" s="129"/>
      <c r="BN130" s="129"/>
      <c r="BO130" s="129"/>
      <c r="BP130" s="129"/>
      <c r="BQ130" s="129"/>
      <c r="BR130" s="129"/>
      <c r="BS130" s="129"/>
      <c r="BT130" s="129"/>
      <c r="BU130" s="129"/>
      <c r="BV130" s="129"/>
      <c r="BW130" s="129"/>
      <c r="BX130" s="129"/>
      <c r="BY130" s="129"/>
      <c r="BZ130" s="129"/>
      <c r="CA130" s="129"/>
      <c r="CB130" s="129"/>
      <c r="CC130" s="129"/>
      <c r="CD130" s="129"/>
      <c r="CE130" s="129"/>
      <c r="CF130" s="129"/>
      <c r="CG130" s="129"/>
      <c r="CH130" s="129"/>
      <c r="CI130" s="129"/>
      <c r="CJ130" s="129"/>
      <c r="CK130" s="129"/>
      <c r="CL130" s="129"/>
      <c r="CM130" s="129"/>
      <c r="CN130" s="129"/>
      <c r="CO130" s="129"/>
      <c r="CP130" s="129"/>
      <c r="CQ130" s="129"/>
      <c r="CR130" s="129"/>
      <c r="CS130" s="129"/>
      <c r="CT130" s="129"/>
      <c r="CU130" s="129"/>
      <c r="CV130" s="129"/>
      <c r="CW130" s="129"/>
      <c r="CX130" s="129"/>
      <c r="CY130" s="129"/>
      <c r="CZ130" s="129"/>
      <c r="DA130" s="129"/>
      <c r="DB130" s="129"/>
      <c r="DC130" s="129"/>
      <c r="DD130" s="129"/>
      <c r="DE130" s="129"/>
      <c r="DF130" s="129"/>
      <c r="DG130" s="129"/>
      <c r="DH130" s="129"/>
      <c r="DI130" s="129"/>
      <c r="DJ130" s="129"/>
      <c r="DK130" s="129"/>
      <c r="DL130" s="129"/>
      <c r="DM130" s="129"/>
      <c r="DN130" s="129"/>
      <c r="DO130" s="129"/>
      <c r="DP130" s="129"/>
      <c r="DQ130" s="129"/>
      <c r="DR130" s="129"/>
      <c r="DS130" s="129"/>
      <c r="DT130" s="129"/>
      <c r="DU130" s="129"/>
      <c r="DV130" s="129"/>
      <c r="DW130" s="129"/>
      <c r="DX130" s="129"/>
      <c r="DY130" s="129"/>
      <c r="GD130" s="134"/>
      <c r="GE130" s="134"/>
    </row>
    <row r="131" spans="2:187" x14ac:dyDescent="0.25">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c r="BV131" s="129"/>
      <c r="BW131" s="129"/>
      <c r="BX131" s="129"/>
      <c r="BY131" s="129"/>
      <c r="BZ131" s="129"/>
      <c r="CA131" s="129"/>
      <c r="CB131" s="129"/>
      <c r="CC131" s="129"/>
      <c r="CD131" s="129"/>
      <c r="CE131" s="129"/>
      <c r="CF131" s="129"/>
      <c r="CG131" s="129"/>
      <c r="CH131" s="129"/>
      <c r="CI131" s="129"/>
      <c r="CJ131" s="129"/>
      <c r="CK131" s="129"/>
      <c r="CL131" s="129"/>
      <c r="CM131" s="129"/>
      <c r="CN131" s="129"/>
      <c r="CO131" s="129"/>
      <c r="CP131" s="129"/>
      <c r="CQ131" s="129"/>
      <c r="CR131" s="129"/>
      <c r="CS131" s="129"/>
      <c r="CT131" s="129"/>
      <c r="CU131" s="129"/>
      <c r="CV131" s="129"/>
      <c r="CW131" s="129"/>
      <c r="CX131" s="129"/>
      <c r="CY131" s="129"/>
      <c r="CZ131" s="129"/>
      <c r="DA131" s="129"/>
      <c r="DB131" s="129"/>
      <c r="DC131" s="129"/>
      <c r="DD131" s="129"/>
      <c r="DE131" s="129"/>
      <c r="DF131" s="129"/>
      <c r="DG131" s="129"/>
      <c r="DH131" s="129"/>
      <c r="DI131" s="129"/>
      <c r="DJ131" s="129"/>
      <c r="DK131" s="129"/>
      <c r="DL131" s="129"/>
      <c r="DM131" s="129"/>
      <c r="DN131" s="129"/>
      <c r="DO131" s="129"/>
      <c r="DP131" s="129"/>
      <c r="DQ131" s="129"/>
      <c r="DR131" s="129"/>
      <c r="DS131" s="129"/>
      <c r="DT131" s="129"/>
      <c r="DU131" s="129"/>
      <c r="DV131" s="129"/>
      <c r="DW131" s="129"/>
      <c r="DX131" s="129"/>
      <c r="DY131" s="129"/>
      <c r="GD131" s="134"/>
      <c r="GE131" s="134"/>
    </row>
    <row r="132" spans="2:187" x14ac:dyDescent="0.25">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129"/>
      <c r="BK132" s="129"/>
      <c r="BL132" s="129"/>
      <c r="BM132" s="129"/>
      <c r="BN132" s="129"/>
      <c r="BO132" s="129"/>
      <c r="BP132" s="129"/>
      <c r="BQ132" s="129"/>
      <c r="BR132" s="129"/>
      <c r="BS132" s="129"/>
      <c r="BT132" s="129"/>
      <c r="BU132" s="129"/>
      <c r="BV132" s="129"/>
      <c r="BW132" s="129"/>
      <c r="BX132" s="129"/>
      <c r="BY132" s="129"/>
      <c r="BZ132" s="129"/>
      <c r="CA132" s="129"/>
      <c r="CB132" s="129"/>
      <c r="CC132" s="129"/>
      <c r="CD132" s="129"/>
      <c r="CE132" s="129"/>
      <c r="CF132" s="129"/>
      <c r="CG132" s="129"/>
      <c r="CH132" s="129"/>
      <c r="CI132" s="129"/>
      <c r="CJ132" s="129"/>
      <c r="CK132" s="129"/>
      <c r="CL132" s="129"/>
      <c r="CM132" s="129"/>
      <c r="CN132" s="129"/>
      <c r="CO132" s="129"/>
      <c r="CP132" s="129"/>
      <c r="CQ132" s="129"/>
      <c r="CR132" s="129"/>
      <c r="CS132" s="129"/>
      <c r="CT132" s="129"/>
      <c r="CU132" s="129"/>
      <c r="CV132" s="129"/>
      <c r="CW132" s="129"/>
      <c r="CX132" s="129"/>
      <c r="CY132" s="129"/>
      <c r="CZ132" s="129"/>
      <c r="DA132" s="129"/>
      <c r="DB132" s="129"/>
      <c r="DC132" s="129"/>
      <c r="DD132" s="129"/>
      <c r="DE132" s="129"/>
      <c r="DF132" s="129"/>
      <c r="DG132" s="129"/>
      <c r="DH132" s="129"/>
      <c r="DI132" s="129"/>
      <c r="DJ132" s="129"/>
      <c r="DK132" s="129"/>
      <c r="DL132" s="129"/>
      <c r="DM132" s="129"/>
      <c r="DN132" s="129"/>
      <c r="DO132" s="129"/>
      <c r="DP132" s="129"/>
      <c r="DQ132" s="129"/>
      <c r="DR132" s="129"/>
      <c r="DS132" s="129"/>
      <c r="DT132" s="129"/>
      <c r="DU132" s="129"/>
      <c r="DV132" s="129"/>
      <c r="DW132" s="129"/>
      <c r="DX132" s="129"/>
      <c r="DY132" s="129"/>
      <c r="GD132" s="134"/>
      <c r="GE132" s="134"/>
    </row>
    <row r="133" spans="2:187" x14ac:dyDescent="0.25">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c r="AS133" s="129"/>
      <c r="AT133" s="129"/>
      <c r="AU133" s="129"/>
      <c r="AV133" s="129"/>
      <c r="AW133" s="129"/>
      <c r="AX133" s="129"/>
      <c r="AY133" s="129"/>
      <c r="AZ133" s="129"/>
      <c r="BA133" s="129"/>
      <c r="BB133" s="129"/>
      <c r="BC133" s="129"/>
      <c r="BD133" s="129"/>
      <c r="BE133" s="129"/>
      <c r="BF133" s="129"/>
      <c r="BG133" s="129"/>
      <c r="BH133" s="129"/>
      <c r="BI133" s="129"/>
      <c r="BJ133" s="129"/>
      <c r="BK133" s="129"/>
      <c r="BL133" s="129"/>
      <c r="BM133" s="129"/>
      <c r="BN133" s="129"/>
      <c r="BO133" s="129"/>
      <c r="BP133" s="129"/>
      <c r="BQ133" s="129"/>
      <c r="BR133" s="129"/>
      <c r="BS133" s="129"/>
      <c r="BT133" s="129"/>
      <c r="BU133" s="129"/>
      <c r="BV133" s="129"/>
      <c r="BW133" s="129"/>
      <c r="BX133" s="129"/>
      <c r="BY133" s="129"/>
      <c r="BZ133" s="129"/>
      <c r="CA133" s="129"/>
      <c r="CB133" s="129"/>
      <c r="CC133" s="129"/>
      <c r="CD133" s="129"/>
      <c r="CE133" s="129"/>
      <c r="CF133" s="129"/>
      <c r="CG133" s="129"/>
      <c r="CH133" s="129"/>
      <c r="CI133" s="129"/>
      <c r="CJ133" s="129"/>
      <c r="CK133" s="129"/>
      <c r="CL133" s="129"/>
      <c r="CM133" s="129"/>
      <c r="CN133" s="129"/>
      <c r="CO133" s="129"/>
      <c r="CP133" s="129"/>
      <c r="CQ133" s="129"/>
      <c r="CR133" s="129"/>
      <c r="CS133" s="129"/>
      <c r="CT133" s="129"/>
      <c r="CU133" s="129"/>
      <c r="CV133" s="129"/>
      <c r="CW133" s="129"/>
      <c r="CX133" s="129"/>
      <c r="CY133" s="129"/>
      <c r="CZ133" s="129"/>
      <c r="DA133" s="129"/>
      <c r="DB133" s="129"/>
      <c r="DC133" s="129"/>
      <c r="DD133" s="129"/>
      <c r="DE133" s="129"/>
      <c r="DF133" s="129"/>
      <c r="DG133" s="129"/>
      <c r="DH133" s="129"/>
      <c r="DI133" s="129"/>
      <c r="DJ133" s="129"/>
      <c r="DK133" s="129"/>
      <c r="DL133" s="129"/>
      <c r="DM133" s="129"/>
      <c r="DN133" s="129"/>
      <c r="DO133" s="129"/>
      <c r="DP133" s="129"/>
      <c r="DQ133" s="129"/>
      <c r="DR133" s="129"/>
      <c r="DS133" s="129"/>
      <c r="DT133" s="129"/>
      <c r="DU133" s="129"/>
      <c r="DV133" s="129"/>
      <c r="DW133" s="129"/>
      <c r="DX133" s="129"/>
      <c r="DY133" s="129"/>
      <c r="GD133" s="134"/>
      <c r="GE133" s="134"/>
    </row>
    <row r="134" spans="2:187" x14ac:dyDescent="0.25">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c r="AY134" s="129"/>
      <c r="AZ134" s="129"/>
      <c r="BA134" s="129"/>
      <c r="BB134" s="129"/>
      <c r="BC134" s="129"/>
      <c r="BD134" s="129"/>
      <c r="BE134" s="129"/>
      <c r="BF134" s="129"/>
      <c r="BG134" s="129"/>
      <c r="BH134" s="129"/>
      <c r="BI134" s="129"/>
      <c r="BJ134" s="129"/>
      <c r="BK134" s="129"/>
      <c r="BL134" s="129"/>
      <c r="BM134" s="129"/>
      <c r="BN134" s="129"/>
      <c r="BO134" s="129"/>
      <c r="BP134" s="129"/>
      <c r="BQ134" s="129"/>
      <c r="BR134" s="129"/>
      <c r="BS134" s="129"/>
      <c r="BT134" s="129"/>
      <c r="BU134" s="129"/>
      <c r="BV134" s="129"/>
      <c r="BW134" s="129"/>
      <c r="BX134" s="129"/>
      <c r="BY134" s="129"/>
      <c r="BZ134" s="129"/>
      <c r="CA134" s="129"/>
      <c r="CB134" s="129"/>
      <c r="CC134" s="129"/>
      <c r="CD134" s="129"/>
      <c r="CE134" s="129"/>
      <c r="CF134" s="129"/>
      <c r="CG134" s="129"/>
      <c r="CH134" s="129"/>
      <c r="CI134" s="129"/>
      <c r="CJ134" s="129"/>
      <c r="CK134" s="129"/>
      <c r="CL134" s="129"/>
      <c r="CM134" s="129"/>
      <c r="CN134" s="129"/>
      <c r="CO134" s="129"/>
      <c r="CP134" s="129"/>
      <c r="CQ134" s="129"/>
      <c r="CR134" s="129"/>
      <c r="CS134" s="129"/>
      <c r="CT134" s="129"/>
      <c r="CU134" s="129"/>
      <c r="CV134" s="129"/>
      <c r="CW134" s="129"/>
      <c r="CX134" s="129"/>
      <c r="CY134" s="129"/>
      <c r="CZ134" s="129"/>
      <c r="DA134" s="129"/>
      <c r="DB134" s="129"/>
      <c r="DC134" s="129"/>
      <c r="DD134" s="129"/>
      <c r="DE134" s="129"/>
      <c r="DF134" s="129"/>
      <c r="DG134" s="129"/>
      <c r="DH134" s="129"/>
      <c r="DI134" s="129"/>
      <c r="DJ134" s="129"/>
      <c r="DK134" s="129"/>
      <c r="DL134" s="129"/>
      <c r="DM134" s="129"/>
      <c r="DN134" s="129"/>
      <c r="DO134" s="129"/>
      <c r="DP134" s="129"/>
      <c r="DQ134" s="129"/>
      <c r="DR134" s="129"/>
      <c r="DS134" s="129"/>
      <c r="DT134" s="129"/>
      <c r="DU134" s="129"/>
      <c r="DV134" s="129"/>
      <c r="DW134" s="129"/>
      <c r="DX134" s="129"/>
      <c r="DY134" s="129"/>
      <c r="GD134" s="134"/>
      <c r="GE134" s="134"/>
    </row>
    <row r="135" spans="2:187" x14ac:dyDescent="0.25">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29"/>
      <c r="BA135" s="129"/>
      <c r="BB135" s="129"/>
      <c r="BC135" s="129"/>
      <c r="BD135" s="129"/>
      <c r="BE135" s="129"/>
      <c r="BF135" s="129"/>
      <c r="BG135" s="129"/>
      <c r="BH135" s="129"/>
      <c r="BI135" s="129"/>
      <c r="BJ135" s="129"/>
      <c r="BK135" s="129"/>
      <c r="BL135" s="129"/>
      <c r="BM135" s="129"/>
      <c r="BN135" s="129"/>
      <c r="BO135" s="129"/>
      <c r="BP135" s="129"/>
      <c r="BQ135" s="129"/>
      <c r="BR135" s="129"/>
      <c r="BS135" s="129"/>
      <c r="BT135" s="129"/>
      <c r="BU135" s="129"/>
      <c r="BV135" s="129"/>
      <c r="BW135" s="129"/>
      <c r="BX135" s="129"/>
      <c r="BY135" s="129"/>
      <c r="BZ135" s="129"/>
      <c r="CA135" s="129"/>
      <c r="CB135" s="129"/>
      <c r="CC135" s="129"/>
      <c r="CD135" s="129"/>
      <c r="CE135" s="129"/>
      <c r="CF135" s="129"/>
      <c r="CG135" s="129"/>
      <c r="CH135" s="129"/>
      <c r="CI135" s="129"/>
      <c r="CJ135" s="129"/>
      <c r="CK135" s="129"/>
      <c r="CL135" s="129"/>
      <c r="CM135" s="129"/>
      <c r="CN135" s="129"/>
      <c r="CO135" s="129"/>
      <c r="CP135" s="129"/>
      <c r="CQ135" s="129"/>
      <c r="CR135" s="129"/>
      <c r="CS135" s="129"/>
      <c r="CT135" s="129"/>
      <c r="CU135" s="129"/>
      <c r="CV135" s="129"/>
      <c r="CW135" s="129"/>
      <c r="CX135" s="129"/>
      <c r="CY135" s="129"/>
      <c r="CZ135" s="129"/>
      <c r="DA135" s="129"/>
      <c r="DB135" s="129"/>
      <c r="DC135" s="129"/>
      <c r="DD135" s="129"/>
      <c r="DE135" s="129"/>
      <c r="DF135" s="129"/>
      <c r="DG135" s="129"/>
      <c r="DH135" s="129"/>
      <c r="DI135" s="129"/>
      <c r="DJ135" s="129"/>
      <c r="DK135" s="129"/>
      <c r="DL135" s="129"/>
      <c r="DM135" s="129"/>
      <c r="DN135" s="129"/>
      <c r="DO135" s="129"/>
      <c r="DP135" s="129"/>
      <c r="DQ135" s="129"/>
      <c r="DR135" s="129"/>
      <c r="DS135" s="129"/>
      <c r="DT135" s="129"/>
      <c r="DU135" s="129"/>
      <c r="DV135" s="129"/>
      <c r="DW135" s="129"/>
      <c r="DX135" s="129"/>
      <c r="DY135" s="129"/>
      <c r="GD135" s="134"/>
      <c r="GE135" s="134"/>
    </row>
    <row r="136" spans="2:187" x14ac:dyDescent="0.25">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129"/>
      <c r="AN136" s="129"/>
      <c r="AO136" s="129"/>
      <c r="AP136" s="129"/>
      <c r="AQ136" s="129"/>
      <c r="AR136" s="129"/>
      <c r="AS136" s="129"/>
      <c r="AT136" s="129"/>
      <c r="AU136" s="129"/>
      <c r="AV136" s="129"/>
      <c r="AW136" s="129"/>
      <c r="AX136" s="129"/>
      <c r="AY136" s="129"/>
      <c r="AZ136" s="129"/>
      <c r="BA136" s="129"/>
      <c r="BB136" s="129"/>
      <c r="BC136" s="129"/>
      <c r="BD136" s="129"/>
      <c r="BE136" s="129"/>
      <c r="BF136" s="129"/>
      <c r="BG136" s="129"/>
      <c r="BH136" s="129"/>
      <c r="BI136" s="129"/>
      <c r="BJ136" s="129"/>
      <c r="BK136" s="129"/>
      <c r="BL136" s="129"/>
      <c r="BM136" s="129"/>
      <c r="BN136" s="129"/>
      <c r="BO136" s="129"/>
      <c r="BP136" s="129"/>
      <c r="BQ136" s="129"/>
      <c r="BR136" s="129"/>
      <c r="BS136" s="129"/>
      <c r="BT136" s="129"/>
      <c r="BU136" s="129"/>
      <c r="BV136" s="129"/>
      <c r="BW136" s="129"/>
      <c r="BX136" s="129"/>
      <c r="BY136" s="129"/>
      <c r="BZ136" s="129"/>
      <c r="CA136" s="129"/>
      <c r="CB136" s="129"/>
      <c r="CC136" s="129"/>
      <c r="CD136" s="129"/>
      <c r="CE136" s="129"/>
      <c r="CF136" s="129"/>
      <c r="CG136" s="129"/>
      <c r="CH136" s="129"/>
      <c r="CI136" s="129"/>
      <c r="CJ136" s="129"/>
      <c r="CK136" s="129"/>
      <c r="CL136" s="129"/>
      <c r="CM136" s="129"/>
      <c r="CN136" s="129"/>
      <c r="CO136" s="129"/>
      <c r="CP136" s="129"/>
      <c r="CQ136" s="129"/>
      <c r="CR136" s="129"/>
      <c r="CS136" s="129"/>
      <c r="CT136" s="129"/>
      <c r="CU136" s="129"/>
      <c r="CV136" s="129"/>
      <c r="CW136" s="129"/>
      <c r="CX136" s="129"/>
      <c r="CY136" s="129"/>
      <c r="CZ136" s="129"/>
      <c r="DA136" s="129"/>
      <c r="DB136" s="129"/>
      <c r="DC136" s="129"/>
      <c r="DD136" s="129"/>
      <c r="DE136" s="129"/>
      <c r="DF136" s="129"/>
      <c r="DG136" s="129"/>
      <c r="DH136" s="129"/>
      <c r="DI136" s="129"/>
      <c r="DJ136" s="129"/>
      <c r="DK136" s="129"/>
      <c r="DL136" s="129"/>
      <c r="DM136" s="129"/>
      <c r="DN136" s="129"/>
      <c r="DO136" s="129"/>
      <c r="DP136" s="129"/>
      <c r="DQ136" s="129"/>
      <c r="DR136" s="129"/>
      <c r="DS136" s="129"/>
      <c r="DT136" s="129"/>
      <c r="DU136" s="129"/>
      <c r="DV136" s="129"/>
      <c r="DW136" s="129"/>
      <c r="DX136" s="129"/>
      <c r="DY136" s="129"/>
      <c r="GD136" s="134"/>
      <c r="GE136" s="134"/>
    </row>
    <row r="137" spans="2:187" x14ac:dyDescent="0.25">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129"/>
      <c r="BC137" s="129"/>
      <c r="BD137" s="129"/>
      <c r="BE137" s="129"/>
      <c r="BF137" s="129"/>
      <c r="BG137" s="129"/>
      <c r="BH137" s="129"/>
      <c r="BI137" s="129"/>
      <c r="BJ137" s="129"/>
      <c r="BK137" s="129"/>
      <c r="BL137" s="129"/>
      <c r="BM137" s="129"/>
      <c r="BN137" s="129"/>
      <c r="BO137" s="129"/>
      <c r="BP137" s="129"/>
      <c r="BQ137" s="129"/>
      <c r="BR137" s="129"/>
      <c r="BS137" s="129"/>
      <c r="BT137" s="129"/>
      <c r="BU137" s="129"/>
      <c r="BV137" s="129"/>
      <c r="BW137" s="129"/>
      <c r="BX137" s="129"/>
      <c r="BY137" s="129"/>
      <c r="BZ137" s="129"/>
      <c r="CA137" s="129"/>
      <c r="CB137" s="129"/>
      <c r="CC137" s="129"/>
      <c r="CD137" s="129"/>
      <c r="CE137" s="129"/>
      <c r="CF137" s="129"/>
      <c r="CG137" s="129"/>
      <c r="CH137" s="129"/>
      <c r="CI137" s="129"/>
      <c r="CJ137" s="129"/>
      <c r="CK137" s="129"/>
      <c r="CL137" s="129"/>
      <c r="CM137" s="129"/>
      <c r="CN137" s="129"/>
      <c r="CO137" s="129"/>
      <c r="CP137" s="129"/>
      <c r="CQ137" s="129"/>
      <c r="CR137" s="129"/>
      <c r="CS137" s="129"/>
      <c r="CT137" s="129"/>
      <c r="CU137" s="129"/>
      <c r="CV137" s="129"/>
      <c r="CW137" s="129"/>
      <c r="CX137" s="129"/>
      <c r="CY137" s="129"/>
      <c r="CZ137" s="129"/>
      <c r="DA137" s="129"/>
      <c r="DB137" s="129"/>
      <c r="DC137" s="129"/>
      <c r="DD137" s="129"/>
      <c r="DE137" s="129"/>
      <c r="DF137" s="129"/>
      <c r="DG137" s="129"/>
      <c r="DH137" s="129"/>
      <c r="DI137" s="129"/>
      <c r="DJ137" s="129"/>
      <c r="DK137" s="129"/>
      <c r="DL137" s="129"/>
      <c r="DM137" s="129"/>
      <c r="DN137" s="129"/>
      <c r="DO137" s="129"/>
      <c r="DP137" s="129"/>
      <c r="DQ137" s="129"/>
      <c r="DR137" s="129"/>
      <c r="DS137" s="129"/>
      <c r="DT137" s="129"/>
      <c r="DU137" s="129"/>
      <c r="DV137" s="129"/>
      <c r="DW137" s="129"/>
      <c r="DX137" s="129"/>
      <c r="DY137" s="129"/>
      <c r="GD137" s="134"/>
      <c r="GE137" s="134"/>
    </row>
    <row r="138" spans="2:187" x14ac:dyDescent="0.25">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c r="AU138" s="129"/>
      <c r="AV138" s="129"/>
      <c r="AW138" s="129"/>
      <c r="AX138" s="129"/>
      <c r="AY138" s="129"/>
      <c r="AZ138" s="129"/>
      <c r="BA138" s="129"/>
      <c r="BB138" s="129"/>
      <c r="BC138" s="129"/>
      <c r="BD138" s="129"/>
      <c r="BE138" s="129"/>
      <c r="BF138" s="129"/>
      <c r="BG138" s="129"/>
      <c r="BH138" s="129"/>
      <c r="BI138" s="129"/>
      <c r="BJ138" s="129"/>
      <c r="BK138" s="129"/>
      <c r="BL138" s="129"/>
      <c r="BM138" s="129"/>
      <c r="BN138" s="129"/>
      <c r="BO138" s="129"/>
      <c r="BP138" s="129"/>
      <c r="BQ138" s="129"/>
      <c r="BR138" s="129"/>
      <c r="BS138" s="129"/>
      <c r="BT138" s="129"/>
      <c r="BU138" s="129"/>
      <c r="BV138" s="129"/>
      <c r="BW138" s="129"/>
      <c r="BX138" s="129"/>
      <c r="BY138" s="129"/>
      <c r="BZ138" s="129"/>
      <c r="CA138" s="129"/>
      <c r="CB138" s="129"/>
      <c r="CC138" s="129"/>
      <c r="CD138" s="129"/>
      <c r="CE138" s="129"/>
      <c r="CF138" s="129"/>
      <c r="CG138" s="129"/>
      <c r="CH138" s="129"/>
      <c r="CI138" s="129"/>
      <c r="CJ138" s="129"/>
      <c r="CK138" s="129"/>
      <c r="CL138" s="129"/>
      <c r="CM138" s="129"/>
      <c r="CN138" s="129"/>
      <c r="CO138" s="129"/>
      <c r="CP138" s="129"/>
      <c r="CQ138" s="129"/>
      <c r="CR138" s="129"/>
      <c r="CS138" s="129"/>
      <c r="CT138" s="129"/>
      <c r="CU138" s="129"/>
      <c r="CV138" s="129"/>
      <c r="CW138" s="129"/>
      <c r="CX138" s="129"/>
      <c r="CY138" s="129"/>
      <c r="CZ138" s="129"/>
      <c r="DA138" s="129"/>
      <c r="DB138" s="129"/>
      <c r="DC138" s="129"/>
      <c r="DD138" s="129"/>
      <c r="DE138" s="129"/>
      <c r="DF138" s="129"/>
      <c r="DG138" s="129"/>
      <c r="DH138" s="129"/>
      <c r="DI138" s="129"/>
      <c r="DJ138" s="129"/>
      <c r="DK138" s="129"/>
      <c r="DL138" s="129"/>
      <c r="DM138" s="129"/>
      <c r="DN138" s="129"/>
      <c r="DO138" s="129"/>
      <c r="DP138" s="129"/>
      <c r="DQ138" s="129"/>
      <c r="DR138" s="129"/>
      <c r="DS138" s="129"/>
      <c r="DT138" s="129"/>
      <c r="DU138" s="129"/>
      <c r="DV138" s="129"/>
      <c r="DW138" s="129"/>
      <c r="DX138" s="129"/>
      <c r="DY138" s="129"/>
      <c r="GD138" s="134"/>
      <c r="GE138" s="134"/>
    </row>
    <row r="139" spans="2:187" x14ac:dyDescent="0.25">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29"/>
      <c r="BA139" s="129"/>
      <c r="BB139" s="129"/>
      <c r="BC139" s="129"/>
      <c r="BD139" s="129"/>
      <c r="BE139" s="129"/>
      <c r="BF139" s="129"/>
      <c r="BG139" s="129"/>
      <c r="BH139" s="129"/>
      <c r="BI139" s="129"/>
      <c r="BJ139" s="129"/>
      <c r="BK139" s="129"/>
      <c r="BL139" s="129"/>
      <c r="BM139" s="129"/>
      <c r="BN139" s="129"/>
      <c r="BO139" s="129"/>
      <c r="BP139" s="129"/>
      <c r="BQ139" s="129"/>
      <c r="BR139" s="129"/>
      <c r="BS139" s="129"/>
      <c r="BT139" s="129"/>
      <c r="BU139" s="129"/>
      <c r="BV139" s="129"/>
      <c r="BW139" s="129"/>
      <c r="BX139" s="129"/>
      <c r="BY139" s="129"/>
      <c r="BZ139" s="129"/>
      <c r="CA139" s="129"/>
      <c r="CB139" s="129"/>
      <c r="CC139" s="129"/>
      <c r="CD139" s="129"/>
      <c r="CE139" s="129"/>
      <c r="CF139" s="129"/>
      <c r="CG139" s="129"/>
      <c r="CH139" s="129"/>
      <c r="CI139" s="129"/>
      <c r="CJ139" s="129"/>
      <c r="CK139" s="129"/>
      <c r="CL139" s="129"/>
      <c r="CM139" s="129"/>
      <c r="CN139" s="129"/>
      <c r="CO139" s="129"/>
      <c r="CP139" s="129"/>
      <c r="CQ139" s="129"/>
      <c r="CR139" s="129"/>
      <c r="CS139" s="129"/>
      <c r="CT139" s="129"/>
      <c r="CU139" s="129"/>
      <c r="CV139" s="129"/>
      <c r="CW139" s="129"/>
      <c r="CX139" s="129"/>
      <c r="CY139" s="129"/>
      <c r="CZ139" s="129"/>
      <c r="DA139" s="129"/>
      <c r="DB139" s="129"/>
      <c r="DC139" s="129"/>
      <c r="DD139" s="129"/>
      <c r="DE139" s="129"/>
      <c r="DF139" s="129"/>
      <c r="DG139" s="129"/>
      <c r="DH139" s="129"/>
      <c r="DI139" s="129"/>
      <c r="DJ139" s="129"/>
      <c r="DK139" s="129"/>
      <c r="DL139" s="129"/>
      <c r="DM139" s="129"/>
      <c r="DN139" s="129"/>
      <c r="DO139" s="129"/>
      <c r="DP139" s="129"/>
      <c r="DQ139" s="129"/>
      <c r="DR139" s="129"/>
      <c r="DS139" s="129"/>
      <c r="DT139" s="129"/>
      <c r="DU139" s="129"/>
      <c r="DV139" s="129"/>
      <c r="DW139" s="129"/>
      <c r="DX139" s="129"/>
      <c r="DY139" s="129"/>
      <c r="GD139" s="134"/>
      <c r="GE139" s="134"/>
    </row>
    <row r="140" spans="2:187" x14ac:dyDescent="0.25">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c r="AU140" s="129"/>
      <c r="AV140" s="129"/>
      <c r="AW140" s="129"/>
      <c r="AX140" s="129"/>
      <c r="AY140" s="129"/>
      <c r="AZ140" s="129"/>
      <c r="BA140" s="129"/>
      <c r="BB140" s="129"/>
      <c r="BC140" s="129"/>
      <c r="BD140" s="129"/>
      <c r="BE140" s="129"/>
      <c r="BF140" s="129"/>
      <c r="BG140" s="129"/>
      <c r="BH140" s="129"/>
      <c r="BI140" s="129"/>
      <c r="BJ140" s="129"/>
      <c r="BK140" s="129"/>
      <c r="BL140" s="129"/>
      <c r="BM140" s="129"/>
      <c r="BN140" s="129"/>
      <c r="BO140" s="129"/>
      <c r="BP140" s="129"/>
      <c r="BQ140" s="129"/>
      <c r="BR140" s="129"/>
      <c r="BS140" s="129"/>
      <c r="BT140" s="129"/>
      <c r="BU140" s="129"/>
      <c r="BV140" s="129"/>
      <c r="BW140" s="129"/>
      <c r="BX140" s="129"/>
      <c r="BY140" s="129"/>
      <c r="BZ140" s="129"/>
      <c r="CA140" s="129"/>
      <c r="CB140" s="129"/>
      <c r="CC140" s="129"/>
      <c r="CD140" s="129"/>
      <c r="CE140" s="129"/>
      <c r="CF140" s="129"/>
      <c r="CG140" s="129"/>
      <c r="CH140" s="129"/>
      <c r="CI140" s="129"/>
      <c r="CJ140" s="129"/>
      <c r="CK140" s="129"/>
      <c r="CL140" s="129"/>
      <c r="CM140" s="129"/>
      <c r="CN140" s="129"/>
      <c r="CO140" s="129"/>
      <c r="CP140" s="129"/>
      <c r="CQ140" s="129"/>
      <c r="CR140" s="129"/>
      <c r="CS140" s="129"/>
      <c r="CT140" s="129"/>
      <c r="CU140" s="129"/>
      <c r="CV140" s="129"/>
      <c r="CW140" s="129"/>
      <c r="CX140" s="129"/>
      <c r="CY140" s="129"/>
      <c r="CZ140" s="129"/>
      <c r="DA140" s="129"/>
      <c r="DB140" s="129"/>
      <c r="DC140" s="129"/>
      <c r="DD140" s="129"/>
      <c r="DE140" s="129"/>
      <c r="DF140" s="129"/>
      <c r="DG140" s="129"/>
      <c r="DH140" s="129"/>
      <c r="DI140" s="129"/>
      <c r="DJ140" s="129"/>
      <c r="DK140" s="129"/>
      <c r="DL140" s="129"/>
      <c r="DM140" s="129"/>
      <c r="DN140" s="129"/>
      <c r="DO140" s="129"/>
      <c r="DP140" s="129"/>
      <c r="DQ140" s="129"/>
      <c r="DR140" s="129"/>
      <c r="DS140" s="129"/>
      <c r="DT140" s="129"/>
      <c r="DU140" s="129"/>
      <c r="DV140" s="129"/>
      <c r="DW140" s="129"/>
      <c r="DX140" s="129"/>
      <c r="DY140" s="129"/>
      <c r="GD140" s="134"/>
      <c r="GE140" s="134"/>
    </row>
    <row r="141" spans="2:187" x14ac:dyDescent="0.25">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29"/>
      <c r="BA141" s="129"/>
      <c r="BB141" s="129"/>
      <c r="BC141" s="129"/>
      <c r="BD141" s="129"/>
      <c r="BE141" s="129"/>
      <c r="BF141" s="129"/>
      <c r="BG141" s="129"/>
      <c r="BH141" s="129"/>
      <c r="BI141" s="129"/>
      <c r="BJ141" s="129"/>
      <c r="BK141" s="129"/>
      <c r="BL141" s="129"/>
      <c r="BM141" s="129"/>
      <c r="BN141" s="129"/>
      <c r="BO141" s="129"/>
      <c r="BP141" s="129"/>
      <c r="BQ141" s="129"/>
      <c r="BR141" s="129"/>
      <c r="BS141" s="129"/>
      <c r="BT141" s="129"/>
      <c r="BU141" s="129"/>
      <c r="BV141" s="129"/>
      <c r="BW141" s="129"/>
      <c r="BX141" s="129"/>
      <c r="BY141" s="129"/>
      <c r="BZ141" s="129"/>
      <c r="CA141" s="129"/>
      <c r="CB141" s="129"/>
      <c r="CC141" s="129"/>
      <c r="CD141" s="129"/>
      <c r="CE141" s="129"/>
      <c r="CF141" s="129"/>
      <c r="CG141" s="129"/>
      <c r="CH141" s="129"/>
      <c r="CI141" s="129"/>
      <c r="CJ141" s="129"/>
      <c r="CK141" s="129"/>
      <c r="CL141" s="129"/>
      <c r="CM141" s="129"/>
      <c r="CN141" s="129"/>
      <c r="CO141" s="129"/>
      <c r="CP141" s="129"/>
      <c r="CQ141" s="129"/>
      <c r="CR141" s="129"/>
      <c r="CS141" s="129"/>
      <c r="CT141" s="129"/>
      <c r="CU141" s="129"/>
      <c r="CV141" s="129"/>
      <c r="CW141" s="129"/>
      <c r="CX141" s="129"/>
      <c r="CY141" s="129"/>
      <c r="CZ141" s="129"/>
      <c r="DA141" s="129"/>
      <c r="DB141" s="129"/>
      <c r="DC141" s="129"/>
      <c r="DD141" s="129"/>
      <c r="DE141" s="129"/>
      <c r="DF141" s="129"/>
      <c r="DG141" s="129"/>
      <c r="DH141" s="129"/>
      <c r="DI141" s="129"/>
      <c r="DJ141" s="129"/>
      <c r="DK141" s="129"/>
      <c r="DL141" s="129"/>
      <c r="DM141" s="129"/>
      <c r="DN141" s="129"/>
      <c r="DO141" s="129"/>
      <c r="DP141" s="129"/>
      <c r="DQ141" s="129"/>
      <c r="DR141" s="129"/>
      <c r="DS141" s="129"/>
      <c r="DT141" s="129"/>
      <c r="DU141" s="129"/>
      <c r="DV141" s="129"/>
      <c r="DW141" s="129"/>
      <c r="DX141" s="129"/>
      <c r="DY141" s="129"/>
      <c r="GD141" s="134"/>
      <c r="GE141" s="134"/>
    </row>
    <row r="142" spans="2:187" x14ac:dyDescent="0.25">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29"/>
      <c r="BA142" s="129"/>
      <c r="BB142" s="129"/>
      <c r="BC142" s="129"/>
      <c r="BD142" s="129"/>
      <c r="BE142" s="129"/>
      <c r="BF142" s="129"/>
      <c r="BG142" s="129"/>
      <c r="BH142" s="129"/>
      <c r="BI142" s="129"/>
      <c r="BJ142" s="129"/>
      <c r="BK142" s="129"/>
      <c r="BL142" s="129"/>
      <c r="BM142" s="129"/>
      <c r="BN142" s="129"/>
      <c r="BO142" s="129"/>
      <c r="BP142" s="129"/>
      <c r="BQ142" s="129"/>
      <c r="BR142" s="129"/>
      <c r="BS142" s="129"/>
      <c r="BT142" s="129"/>
      <c r="BU142" s="129"/>
      <c r="BV142" s="129"/>
      <c r="BW142" s="129"/>
      <c r="BX142" s="129"/>
      <c r="BY142" s="129"/>
      <c r="BZ142" s="129"/>
      <c r="CA142" s="129"/>
      <c r="CB142" s="129"/>
      <c r="CC142" s="129"/>
      <c r="CD142" s="129"/>
      <c r="CE142" s="129"/>
      <c r="CF142" s="129"/>
      <c r="CG142" s="129"/>
      <c r="CH142" s="129"/>
      <c r="CI142" s="129"/>
      <c r="CJ142" s="129"/>
      <c r="CK142" s="129"/>
      <c r="CL142" s="129"/>
      <c r="CM142" s="129"/>
      <c r="CN142" s="129"/>
      <c r="CO142" s="129"/>
      <c r="CP142" s="129"/>
      <c r="CQ142" s="129"/>
      <c r="CR142" s="129"/>
      <c r="CS142" s="129"/>
      <c r="CT142" s="129"/>
      <c r="CU142" s="129"/>
      <c r="CV142" s="129"/>
      <c r="CW142" s="129"/>
      <c r="CX142" s="129"/>
      <c r="CY142" s="129"/>
      <c r="CZ142" s="129"/>
      <c r="DA142" s="129"/>
      <c r="DB142" s="129"/>
      <c r="DC142" s="129"/>
      <c r="DD142" s="129"/>
      <c r="DE142" s="129"/>
      <c r="DF142" s="129"/>
      <c r="DG142" s="129"/>
      <c r="DH142" s="129"/>
      <c r="DI142" s="129"/>
      <c r="DJ142" s="129"/>
      <c r="DK142" s="129"/>
      <c r="DL142" s="129"/>
      <c r="DM142" s="129"/>
      <c r="DN142" s="129"/>
      <c r="DO142" s="129"/>
      <c r="DP142" s="129"/>
      <c r="DQ142" s="129"/>
      <c r="DR142" s="129"/>
      <c r="DS142" s="129"/>
      <c r="DT142" s="129"/>
      <c r="DU142" s="129"/>
      <c r="DV142" s="129"/>
      <c r="DW142" s="129"/>
      <c r="DX142" s="129"/>
      <c r="DY142" s="129"/>
      <c r="GD142" s="134"/>
      <c r="GE142" s="134"/>
    </row>
    <row r="143" spans="2:187" x14ac:dyDescent="0.25">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c r="AU143" s="129"/>
      <c r="AV143" s="129"/>
      <c r="AW143" s="129"/>
      <c r="AX143" s="129"/>
      <c r="AY143" s="129"/>
      <c r="AZ143" s="129"/>
      <c r="BA143" s="129"/>
      <c r="BB143" s="129"/>
      <c r="BC143" s="129"/>
      <c r="BD143" s="129"/>
      <c r="BE143" s="129"/>
      <c r="BF143" s="129"/>
      <c r="BG143" s="129"/>
      <c r="BH143" s="129"/>
      <c r="BI143" s="129"/>
      <c r="BJ143" s="129"/>
      <c r="BK143" s="129"/>
      <c r="BL143" s="129"/>
      <c r="BM143" s="129"/>
      <c r="BN143" s="129"/>
      <c r="BO143" s="129"/>
      <c r="BP143" s="129"/>
      <c r="BQ143" s="129"/>
      <c r="BR143" s="129"/>
      <c r="BS143" s="129"/>
      <c r="BT143" s="129"/>
      <c r="BU143" s="129"/>
      <c r="BV143" s="129"/>
      <c r="BW143" s="129"/>
      <c r="BX143" s="129"/>
      <c r="BY143" s="129"/>
      <c r="BZ143" s="129"/>
      <c r="CA143" s="129"/>
      <c r="CB143" s="129"/>
      <c r="CC143" s="129"/>
      <c r="CD143" s="129"/>
      <c r="CE143" s="129"/>
      <c r="CF143" s="129"/>
      <c r="CG143" s="129"/>
      <c r="CH143" s="129"/>
      <c r="CI143" s="129"/>
      <c r="CJ143" s="129"/>
      <c r="CK143" s="129"/>
      <c r="CL143" s="129"/>
      <c r="CM143" s="129"/>
      <c r="CN143" s="129"/>
      <c r="CO143" s="129"/>
      <c r="CP143" s="129"/>
      <c r="CQ143" s="129"/>
      <c r="CR143" s="129"/>
      <c r="CS143" s="129"/>
      <c r="CT143" s="129"/>
      <c r="CU143" s="129"/>
      <c r="CV143" s="129"/>
      <c r="CW143" s="129"/>
      <c r="CX143" s="129"/>
      <c r="CY143" s="129"/>
      <c r="CZ143" s="129"/>
      <c r="DA143" s="129"/>
      <c r="DB143" s="129"/>
      <c r="DC143" s="129"/>
      <c r="DD143" s="129"/>
      <c r="DE143" s="129"/>
      <c r="DF143" s="129"/>
      <c r="DG143" s="129"/>
      <c r="DH143" s="129"/>
      <c r="DI143" s="129"/>
      <c r="DJ143" s="129"/>
      <c r="DK143" s="129"/>
      <c r="DL143" s="129"/>
      <c r="DM143" s="129"/>
      <c r="DN143" s="129"/>
      <c r="DO143" s="129"/>
      <c r="DP143" s="129"/>
      <c r="DQ143" s="129"/>
      <c r="DR143" s="129"/>
      <c r="DS143" s="129"/>
      <c r="DT143" s="129"/>
      <c r="DU143" s="129"/>
      <c r="DV143" s="129"/>
      <c r="DW143" s="129"/>
      <c r="DX143" s="129"/>
      <c r="DY143" s="129"/>
      <c r="GD143" s="134"/>
      <c r="GE143" s="134"/>
    </row>
    <row r="144" spans="2:187" x14ac:dyDescent="0.25">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29"/>
      <c r="AY144" s="129"/>
      <c r="AZ144" s="129"/>
      <c r="BA144" s="129"/>
      <c r="BB144" s="129"/>
      <c r="BC144" s="129"/>
      <c r="BD144" s="129"/>
      <c r="BE144" s="129"/>
      <c r="BF144" s="129"/>
      <c r="BG144" s="129"/>
      <c r="BH144" s="129"/>
      <c r="BI144" s="129"/>
      <c r="BJ144" s="129"/>
      <c r="BK144" s="129"/>
      <c r="BL144" s="129"/>
      <c r="BM144" s="129"/>
      <c r="BN144" s="129"/>
      <c r="BO144" s="129"/>
      <c r="BP144" s="129"/>
      <c r="BQ144" s="129"/>
      <c r="BR144" s="129"/>
      <c r="BS144" s="129"/>
      <c r="BT144" s="129"/>
      <c r="BU144" s="129"/>
      <c r="BV144" s="129"/>
      <c r="BW144" s="129"/>
      <c r="BX144" s="129"/>
      <c r="BY144" s="129"/>
      <c r="BZ144" s="129"/>
      <c r="CA144" s="129"/>
      <c r="CB144" s="129"/>
      <c r="CC144" s="129"/>
      <c r="CD144" s="129"/>
      <c r="CE144" s="129"/>
      <c r="CF144" s="129"/>
      <c r="CG144" s="129"/>
      <c r="CH144" s="129"/>
      <c r="CI144" s="129"/>
      <c r="CJ144" s="129"/>
      <c r="CK144" s="129"/>
      <c r="CL144" s="129"/>
      <c r="CM144" s="129"/>
      <c r="CN144" s="129"/>
      <c r="CO144" s="129"/>
      <c r="CP144" s="129"/>
      <c r="CQ144" s="129"/>
      <c r="CR144" s="129"/>
      <c r="CS144" s="129"/>
      <c r="CT144" s="129"/>
      <c r="CU144" s="129"/>
      <c r="CV144" s="129"/>
      <c r="CW144" s="129"/>
      <c r="CX144" s="129"/>
      <c r="CY144" s="129"/>
      <c r="CZ144" s="129"/>
      <c r="DA144" s="129"/>
      <c r="DB144" s="129"/>
      <c r="DC144" s="129"/>
      <c r="DD144" s="129"/>
      <c r="DE144" s="129"/>
      <c r="DF144" s="129"/>
      <c r="DG144" s="129"/>
      <c r="DH144" s="129"/>
      <c r="DI144" s="129"/>
      <c r="DJ144" s="129"/>
      <c r="DK144" s="129"/>
      <c r="DL144" s="129"/>
      <c r="DM144" s="129"/>
      <c r="DN144" s="129"/>
      <c r="DO144" s="129"/>
      <c r="DP144" s="129"/>
      <c r="DQ144" s="129"/>
      <c r="DR144" s="129"/>
      <c r="DS144" s="129"/>
      <c r="DT144" s="129"/>
      <c r="DU144" s="129"/>
      <c r="DV144" s="129"/>
      <c r="DW144" s="129"/>
      <c r="DX144" s="129"/>
      <c r="DY144" s="129"/>
      <c r="GD144" s="134"/>
      <c r="GE144" s="134"/>
    </row>
    <row r="145" spans="2:187" x14ac:dyDescent="0.25">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29"/>
      <c r="BA145" s="129"/>
      <c r="BB145" s="129"/>
      <c r="BC145" s="129"/>
      <c r="BD145" s="129"/>
      <c r="BE145" s="129"/>
      <c r="BF145" s="129"/>
      <c r="BG145" s="129"/>
      <c r="BH145" s="129"/>
      <c r="BI145" s="129"/>
      <c r="BJ145" s="129"/>
      <c r="BK145" s="129"/>
      <c r="BL145" s="129"/>
      <c r="BM145" s="129"/>
      <c r="BN145" s="129"/>
      <c r="BO145" s="129"/>
      <c r="BP145" s="129"/>
      <c r="BQ145" s="129"/>
      <c r="BR145" s="129"/>
      <c r="BS145" s="129"/>
      <c r="BT145" s="129"/>
      <c r="BU145" s="129"/>
      <c r="BV145" s="129"/>
      <c r="BW145" s="129"/>
      <c r="BX145" s="129"/>
      <c r="BY145" s="129"/>
      <c r="BZ145" s="129"/>
      <c r="CA145" s="129"/>
      <c r="CB145" s="129"/>
      <c r="CC145" s="129"/>
      <c r="CD145" s="129"/>
      <c r="CE145" s="129"/>
      <c r="CF145" s="129"/>
      <c r="CG145" s="129"/>
      <c r="CH145" s="129"/>
      <c r="CI145" s="129"/>
      <c r="CJ145" s="129"/>
      <c r="CK145" s="129"/>
      <c r="CL145" s="129"/>
      <c r="CM145" s="129"/>
      <c r="CN145" s="129"/>
      <c r="CO145" s="129"/>
      <c r="CP145" s="129"/>
      <c r="CQ145" s="129"/>
      <c r="CR145" s="129"/>
      <c r="CS145" s="129"/>
      <c r="CT145" s="129"/>
      <c r="CU145" s="129"/>
      <c r="CV145" s="129"/>
      <c r="CW145" s="129"/>
      <c r="CX145" s="129"/>
      <c r="CY145" s="129"/>
      <c r="CZ145" s="129"/>
      <c r="DA145" s="129"/>
      <c r="DB145" s="129"/>
      <c r="DC145" s="129"/>
      <c r="DD145" s="129"/>
      <c r="DE145" s="129"/>
      <c r="DF145" s="129"/>
      <c r="DG145" s="129"/>
      <c r="DH145" s="129"/>
      <c r="DI145" s="129"/>
      <c r="DJ145" s="129"/>
      <c r="DK145" s="129"/>
      <c r="DL145" s="129"/>
      <c r="DM145" s="129"/>
      <c r="DN145" s="129"/>
      <c r="DO145" s="129"/>
      <c r="DP145" s="129"/>
      <c r="DQ145" s="129"/>
      <c r="DR145" s="129"/>
      <c r="DS145" s="129"/>
      <c r="DT145" s="129"/>
      <c r="DU145" s="129"/>
      <c r="DV145" s="129"/>
      <c r="DW145" s="129"/>
      <c r="DX145" s="129"/>
      <c r="DY145" s="129"/>
      <c r="GD145" s="134"/>
      <c r="GE145" s="134"/>
    </row>
    <row r="146" spans="2:187" x14ac:dyDescent="0.25">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c r="AU146" s="129"/>
      <c r="AV146" s="129"/>
      <c r="AW146" s="129"/>
      <c r="AX146" s="129"/>
      <c r="AY146" s="129"/>
      <c r="AZ146" s="129"/>
      <c r="BA146" s="129"/>
      <c r="BB146" s="129"/>
      <c r="BC146" s="129"/>
      <c r="BD146" s="129"/>
      <c r="BE146" s="129"/>
      <c r="BF146" s="129"/>
      <c r="BG146" s="129"/>
      <c r="BH146" s="129"/>
      <c r="BI146" s="129"/>
      <c r="BJ146" s="129"/>
      <c r="BK146" s="129"/>
      <c r="BL146" s="129"/>
      <c r="BM146" s="129"/>
      <c r="BN146" s="129"/>
      <c r="BO146" s="129"/>
      <c r="BP146" s="129"/>
      <c r="BQ146" s="129"/>
      <c r="BR146" s="129"/>
      <c r="BS146" s="129"/>
      <c r="BT146" s="129"/>
      <c r="BU146" s="129"/>
      <c r="BV146" s="129"/>
      <c r="BW146" s="129"/>
      <c r="BX146" s="129"/>
      <c r="BY146" s="129"/>
      <c r="BZ146" s="129"/>
      <c r="CA146" s="129"/>
      <c r="CB146" s="129"/>
      <c r="CC146" s="129"/>
      <c r="CD146" s="129"/>
      <c r="CE146" s="129"/>
      <c r="CF146" s="129"/>
      <c r="CG146" s="129"/>
      <c r="CH146" s="129"/>
      <c r="CI146" s="129"/>
      <c r="CJ146" s="129"/>
      <c r="CK146" s="129"/>
      <c r="CL146" s="129"/>
      <c r="CM146" s="129"/>
      <c r="CN146" s="129"/>
      <c r="CO146" s="129"/>
      <c r="CP146" s="129"/>
      <c r="CQ146" s="129"/>
      <c r="CR146" s="129"/>
      <c r="CS146" s="129"/>
      <c r="CT146" s="129"/>
      <c r="CU146" s="129"/>
      <c r="CV146" s="129"/>
      <c r="CW146" s="129"/>
      <c r="CX146" s="129"/>
      <c r="CY146" s="129"/>
      <c r="CZ146" s="129"/>
      <c r="DA146" s="129"/>
      <c r="DB146" s="129"/>
      <c r="DC146" s="129"/>
      <c r="DD146" s="129"/>
      <c r="DE146" s="129"/>
      <c r="DF146" s="129"/>
      <c r="DG146" s="129"/>
      <c r="DH146" s="129"/>
      <c r="DI146" s="129"/>
      <c r="DJ146" s="129"/>
      <c r="DK146" s="129"/>
      <c r="DL146" s="129"/>
      <c r="DM146" s="129"/>
      <c r="DN146" s="129"/>
      <c r="DO146" s="129"/>
      <c r="DP146" s="129"/>
      <c r="DQ146" s="129"/>
      <c r="DR146" s="129"/>
      <c r="DS146" s="129"/>
      <c r="DT146" s="129"/>
      <c r="DU146" s="129"/>
      <c r="DV146" s="129"/>
      <c r="DW146" s="129"/>
      <c r="DX146" s="129"/>
      <c r="DY146" s="129"/>
      <c r="GD146" s="134"/>
      <c r="GE146" s="134"/>
    </row>
    <row r="147" spans="2:187" x14ac:dyDescent="0.25">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29"/>
      <c r="BA147" s="129"/>
      <c r="BB147" s="129"/>
      <c r="BC147" s="129"/>
      <c r="BD147" s="129"/>
      <c r="BE147" s="129"/>
      <c r="BF147" s="129"/>
      <c r="BG147" s="129"/>
      <c r="BH147" s="129"/>
      <c r="BI147" s="129"/>
      <c r="BJ147" s="129"/>
      <c r="BK147" s="129"/>
      <c r="BL147" s="129"/>
      <c r="BM147" s="129"/>
      <c r="BN147" s="129"/>
      <c r="BO147" s="129"/>
      <c r="BP147" s="129"/>
      <c r="BQ147" s="129"/>
      <c r="BR147" s="129"/>
      <c r="BS147" s="129"/>
      <c r="BT147" s="129"/>
      <c r="BU147" s="129"/>
      <c r="BV147" s="129"/>
      <c r="BW147" s="129"/>
      <c r="BX147" s="129"/>
      <c r="BY147" s="129"/>
      <c r="BZ147" s="129"/>
      <c r="CA147" s="129"/>
      <c r="CB147" s="129"/>
      <c r="CC147" s="129"/>
      <c r="CD147" s="129"/>
      <c r="CE147" s="129"/>
      <c r="CF147" s="129"/>
      <c r="CG147" s="129"/>
      <c r="CH147" s="129"/>
      <c r="CI147" s="129"/>
      <c r="CJ147" s="129"/>
      <c r="CK147" s="129"/>
      <c r="CL147" s="129"/>
      <c r="CM147" s="129"/>
      <c r="CN147" s="129"/>
      <c r="CO147" s="129"/>
      <c r="CP147" s="129"/>
      <c r="CQ147" s="129"/>
      <c r="CR147" s="129"/>
      <c r="CS147" s="129"/>
      <c r="CT147" s="129"/>
      <c r="CU147" s="129"/>
      <c r="CV147" s="129"/>
      <c r="CW147" s="129"/>
      <c r="CX147" s="129"/>
      <c r="CY147" s="129"/>
      <c r="CZ147" s="129"/>
      <c r="DA147" s="129"/>
      <c r="DB147" s="129"/>
      <c r="DC147" s="129"/>
      <c r="DD147" s="129"/>
      <c r="DE147" s="129"/>
      <c r="DF147" s="129"/>
      <c r="DG147" s="129"/>
      <c r="DH147" s="129"/>
      <c r="DI147" s="129"/>
      <c r="DJ147" s="129"/>
      <c r="DK147" s="129"/>
      <c r="DL147" s="129"/>
      <c r="DM147" s="129"/>
      <c r="DN147" s="129"/>
      <c r="DO147" s="129"/>
      <c r="DP147" s="129"/>
      <c r="DQ147" s="129"/>
      <c r="DR147" s="129"/>
      <c r="DS147" s="129"/>
      <c r="DT147" s="129"/>
      <c r="DU147" s="129"/>
      <c r="DV147" s="129"/>
      <c r="DW147" s="129"/>
      <c r="DX147" s="129"/>
      <c r="DY147" s="129"/>
      <c r="GD147" s="134"/>
      <c r="GE147" s="134"/>
    </row>
    <row r="148" spans="2:187" x14ac:dyDescent="0.25">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c r="AS148" s="129"/>
      <c r="AT148" s="129"/>
      <c r="AU148" s="129"/>
      <c r="AV148" s="129"/>
      <c r="AW148" s="129"/>
      <c r="AX148" s="129"/>
      <c r="AY148" s="129"/>
      <c r="AZ148" s="129"/>
      <c r="BA148" s="129"/>
      <c r="BB148" s="129"/>
      <c r="BC148" s="129"/>
      <c r="BD148" s="129"/>
      <c r="BE148" s="129"/>
      <c r="BF148" s="129"/>
      <c r="BG148" s="129"/>
      <c r="BH148" s="129"/>
      <c r="BI148" s="129"/>
      <c r="BJ148" s="129"/>
      <c r="BK148" s="129"/>
      <c r="BL148" s="129"/>
      <c r="BM148" s="129"/>
      <c r="BN148" s="129"/>
      <c r="BO148" s="129"/>
      <c r="BP148" s="129"/>
      <c r="BQ148" s="129"/>
      <c r="BR148" s="129"/>
      <c r="BS148" s="129"/>
      <c r="BT148" s="129"/>
      <c r="BU148" s="129"/>
      <c r="BV148" s="129"/>
      <c r="BW148" s="129"/>
      <c r="BX148" s="129"/>
      <c r="BY148" s="129"/>
      <c r="BZ148" s="129"/>
      <c r="CA148" s="129"/>
      <c r="CB148" s="129"/>
      <c r="CC148" s="129"/>
      <c r="CD148" s="129"/>
      <c r="CE148" s="129"/>
      <c r="CF148" s="129"/>
      <c r="CG148" s="129"/>
      <c r="CH148" s="129"/>
      <c r="CI148" s="129"/>
      <c r="CJ148" s="129"/>
      <c r="CK148" s="129"/>
      <c r="CL148" s="129"/>
      <c r="CM148" s="129"/>
      <c r="CN148" s="129"/>
      <c r="CO148" s="129"/>
      <c r="CP148" s="129"/>
      <c r="CQ148" s="129"/>
      <c r="CR148" s="129"/>
      <c r="CS148" s="129"/>
      <c r="CT148" s="129"/>
      <c r="CU148" s="129"/>
      <c r="CV148" s="129"/>
      <c r="CW148" s="129"/>
      <c r="CX148" s="129"/>
      <c r="CY148" s="129"/>
      <c r="CZ148" s="129"/>
      <c r="DA148" s="129"/>
      <c r="DB148" s="129"/>
      <c r="DC148" s="129"/>
      <c r="DD148" s="129"/>
      <c r="DE148" s="129"/>
      <c r="DF148" s="129"/>
      <c r="DG148" s="129"/>
      <c r="DH148" s="129"/>
      <c r="DI148" s="129"/>
      <c r="DJ148" s="129"/>
      <c r="DK148" s="129"/>
      <c r="DL148" s="129"/>
      <c r="DM148" s="129"/>
      <c r="DN148" s="129"/>
      <c r="DO148" s="129"/>
      <c r="DP148" s="129"/>
      <c r="DQ148" s="129"/>
      <c r="DR148" s="129"/>
      <c r="DS148" s="129"/>
      <c r="DT148" s="129"/>
      <c r="DU148" s="129"/>
      <c r="DV148" s="129"/>
      <c r="DW148" s="129"/>
      <c r="DX148" s="129"/>
      <c r="DY148" s="129"/>
      <c r="GD148" s="134"/>
      <c r="GE148" s="134"/>
    </row>
    <row r="149" spans="2:187" x14ac:dyDescent="0.25">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c r="AU149" s="129"/>
      <c r="AV149" s="129"/>
      <c r="AW149" s="129"/>
      <c r="AX149" s="129"/>
      <c r="AY149" s="129"/>
      <c r="AZ149" s="129"/>
      <c r="BA149" s="129"/>
      <c r="BB149" s="129"/>
      <c r="BC149" s="129"/>
      <c r="BD149" s="129"/>
      <c r="BE149" s="129"/>
      <c r="BF149" s="129"/>
      <c r="BG149" s="129"/>
      <c r="BH149" s="129"/>
      <c r="BI149" s="129"/>
      <c r="BJ149" s="129"/>
      <c r="BK149" s="129"/>
      <c r="BL149" s="129"/>
      <c r="BM149" s="129"/>
      <c r="BN149" s="129"/>
      <c r="BO149" s="129"/>
      <c r="BP149" s="129"/>
      <c r="BQ149" s="129"/>
      <c r="BR149" s="129"/>
      <c r="BS149" s="129"/>
      <c r="BT149" s="129"/>
      <c r="BU149" s="129"/>
      <c r="BV149" s="129"/>
      <c r="BW149" s="129"/>
      <c r="BX149" s="129"/>
      <c r="BY149" s="129"/>
      <c r="BZ149" s="129"/>
      <c r="CA149" s="129"/>
      <c r="CB149" s="129"/>
      <c r="CC149" s="129"/>
      <c r="CD149" s="129"/>
      <c r="CE149" s="129"/>
      <c r="CF149" s="129"/>
      <c r="CG149" s="129"/>
      <c r="CH149" s="129"/>
      <c r="CI149" s="129"/>
      <c r="CJ149" s="129"/>
      <c r="CK149" s="129"/>
      <c r="CL149" s="129"/>
      <c r="CM149" s="129"/>
      <c r="CN149" s="129"/>
      <c r="CO149" s="129"/>
      <c r="CP149" s="129"/>
      <c r="CQ149" s="129"/>
      <c r="CR149" s="129"/>
      <c r="CS149" s="129"/>
      <c r="CT149" s="129"/>
      <c r="CU149" s="129"/>
      <c r="CV149" s="129"/>
      <c r="CW149" s="129"/>
      <c r="CX149" s="129"/>
      <c r="CY149" s="129"/>
      <c r="CZ149" s="129"/>
      <c r="DA149" s="129"/>
      <c r="DB149" s="129"/>
      <c r="DC149" s="129"/>
      <c r="DD149" s="129"/>
      <c r="DE149" s="129"/>
      <c r="DF149" s="129"/>
      <c r="DG149" s="129"/>
      <c r="DH149" s="129"/>
      <c r="DI149" s="129"/>
      <c r="DJ149" s="129"/>
      <c r="DK149" s="129"/>
      <c r="DL149" s="129"/>
      <c r="DM149" s="129"/>
      <c r="DN149" s="129"/>
      <c r="DO149" s="129"/>
      <c r="DP149" s="129"/>
      <c r="DQ149" s="129"/>
      <c r="DR149" s="129"/>
      <c r="DS149" s="129"/>
      <c r="DT149" s="129"/>
      <c r="DU149" s="129"/>
      <c r="DV149" s="129"/>
      <c r="DW149" s="129"/>
      <c r="DX149" s="129"/>
      <c r="DY149" s="129"/>
      <c r="GD149" s="134"/>
      <c r="GE149" s="134"/>
    </row>
    <row r="150" spans="2:187" x14ac:dyDescent="0.25">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c r="AS150" s="129"/>
      <c r="AT150" s="129"/>
      <c r="AU150" s="129"/>
      <c r="AV150" s="129"/>
      <c r="AW150" s="129"/>
      <c r="AX150" s="129"/>
      <c r="AY150" s="129"/>
      <c r="AZ150" s="129"/>
      <c r="BA150" s="129"/>
      <c r="BB150" s="129"/>
      <c r="BC150" s="129"/>
      <c r="BD150" s="129"/>
      <c r="BE150" s="129"/>
      <c r="BF150" s="129"/>
      <c r="BG150" s="129"/>
      <c r="BH150" s="129"/>
      <c r="BI150" s="129"/>
      <c r="BJ150" s="129"/>
      <c r="BK150" s="129"/>
      <c r="BL150" s="129"/>
      <c r="BM150" s="129"/>
      <c r="BN150" s="129"/>
      <c r="BO150" s="129"/>
      <c r="BP150" s="129"/>
      <c r="BQ150" s="129"/>
      <c r="BR150" s="129"/>
      <c r="BS150" s="129"/>
      <c r="BT150" s="129"/>
      <c r="BU150" s="129"/>
      <c r="BV150" s="129"/>
      <c r="BW150" s="129"/>
      <c r="BX150" s="129"/>
      <c r="BY150" s="129"/>
      <c r="BZ150" s="129"/>
      <c r="CA150" s="129"/>
      <c r="CB150" s="129"/>
      <c r="CC150" s="129"/>
      <c r="CD150" s="129"/>
      <c r="CE150" s="129"/>
      <c r="CF150" s="129"/>
      <c r="CG150" s="129"/>
      <c r="CH150" s="129"/>
      <c r="CI150" s="129"/>
      <c r="CJ150" s="129"/>
      <c r="CK150" s="129"/>
      <c r="CL150" s="129"/>
      <c r="CM150" s="129"/>
      <c r="CN150" s="129"/>
      <c r="CO150" s="129"/>
      <c r="CP150" s="129"/>
      <c r="CQ150" s="129"/>
      <c r="CR150" s="129"/>
      <c r="CS150" s="129"/>
      <c r="CT150" s="129"/>
      <c r="CU150" s="129"/>
      <c r="CV150" s="129"/>
      <c r="CW150" s="129"/>
      <c r="CX150" s="129"/>
      <c r="CY150" s="129"/>
      <c r="CZ150" s="129"/>
      <c r="DA150" s="129"/>
      <c r="DB150" s="129"/>
      <c r="DC150" s="129"/>
      <c r="DD150" s="129"/>
      <c r="DE150" s="129"/>
      <c r="DF150" s="129"/>
      <c r="DG150" s="129"/>
      <c r="DH150" s="129"/>
      <c r="DI150" s="129"/>
      <c r="DJ150" s="129"/>
      <c r="DK150" s="129"/>
      <c r="DL150" s="129"/>
      <c r="DM150" s="129"/>
      <c r="DN150" s="129"/>
      <c r="DO150" s="129"/>
      <c r="DP150" s="129"/>
      <c r="DQ150" s="129"/>
      <c r="DR150" s="129"/>
      <c r="DS150" s="129"/>
      <c r="DT150" s="129"/>
      <c r="DU150" s="129"/>
      <c r="DV150" s="129"/>
      <c r="DW150" s="129"/>
      <c r="DX150" s="129"/>
      <c r="DY150" s="129"/>
      <c r="GD150" s="134"/>
      <c r="GE150" s="134"/>
    </row>
    <row r="151" spans="2:187" x14ac:dyDescent="0.25">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c r="AU151" s="129"/>
      <c r="AV151" s="129"/>
      <c r="AW151" s="129"/>
      <c r="AX151" s="129"/>
      <c r="AY151" s="129"/>
      <c r="AZ151" s="129"/>
      <c r="BA151" s="129"/>
      <c r="BB151" s="129"/>
      <c r="BC151" s="129"/>
      <c r="BD151" s="129"/>
      <c r="BE151" s="129"/>
      <c r="BF151" s="129"/>
      <c r="BG151" s="129"/>
      <c r="BH151" s="129"/>
      <c r="BI151" s="129"/>
      <c r="BJ151" s="129"/>
      <c r="BK151" s="129"/>
      <c r="BL151" s="129"/>
      <c r="BM151" s="129"/>
      <c r="BN151" s="129"/>
      <c r="BO151" s="129"/>
      <c r="BP151" s="129"/>
      <c r="BQ151" s="129"/>
      <c r="BR151" s="129"/>
      <c r="BS151" s="129"/>
      <c r="BT151" s="129"/>
      <c r="BU151" s="129"/>
      <c r="BV151" s="129"/>
      <c r="BW151" s="129"/>
      <c r="BX151" s="129"/>
      <c r="BY151" s="129"/>
      <c r="BZ151" s="129"/>
      <c r="CA151" s="129"/>
      <c r="CB151" s="129"/>
      <c r="CC151" s="129"/>
      <c r="CD151" s="129"/>
      <c r="CE151" s="129"/>
      <c r="CF151" s="129"/>
      <c r="CG151" s="129"/>
      <c r="CH151" s="129"/>
      <c r="CI151" s="129"/>
      <c r="CJ151" s="129"/>
      <c r="CK151" s="129"/>
      <c r="CL151" s="129"/>
      <c r="CM151" s="129"/>
      <c r="CN151" s="129"/>
      <c r="CO151" s="129"/>
      <c r="CP151" s="129"/>
      <c r="CQ151" s="129"/>
      <c r="CR151" s="129"/>
      <c r="CS151" s="129"/>
      <c r="CT151" s="129"/>
      <c r="CU151" s="129"/>
      <c r="CV151" s="129"/>
      <c r="CW151" s="129"/>
      <c r="CX151" s="129"/>
      <c r="CY151" s="129"/>
      <c r="CZ151" s="129"/>
      <c r="DA151" s="129"/>
      <c r="DB151" s="129"/>
      <c r="DC151" s="129"/>
      <c r="DD151" s="129"/>
      <c r="DE151" s="129"/>
      <c r="DF151" s="129"/>
      <c r="DG151" s="129"/>
      <c r="DH151" s="129"/>
      <c r="DI151" s="129"/>
      <c r="DJ151" s="129"/>
      <c r="DK151" s="129"/>
      <c r="DL151" s="129"/>
      <c r="DM151" s="129"/>
      <c r="DN151" s="129"/>
      <c r="DO151" s="129"/>
      <c r="DP151" s="129"/>
      <c r="DQ151" s="129"/>
      <c r="DR151" s="129"/>
      <c r="DS151" s="129"/>
      <c r="DT151" s="129"/>
      <c r="DU151" s="129"/>
      <c r="DV151" s="129"/>
      <c r="DW151" s="129"/>
      <c r="DX151" s="129"/>
      <c r="DY151" s="129"/>
      <c r="GD151" s="134"/>
      <c r="GE151" s="134"/>
    </row>
    <row r="152" spans="2:187" x14ac:dyDescent="0.25">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c r="AU152" s="129"/>
      <c r="AV152" s="129"/>
      <c r="AW152" s="129"/>
      <c r="AX152" s="129"/>
      <c r="AY152" s="129"/>
      <c r="AZ152" s="129"/>
      <c r="BA152" s="129"/>
      <c r="BB152" s="129"/>
      <c r="BC152" s="129"/>
      <c r="BD152" s="129"/>
      <c r="BE152" s="129"/>
      <c r="BF152" s="129"/>
      <c r="BG152" s="129"/>
      <c r="BH152" s="129"/>
      <c r="BI152" s="129"/>
      <c r="BJ152" s="129"/>
      <c r="BK152" s="129"/>
      <c r="BL152" s="129"/>
      <c r="BM152" s="129"/>
      <c r="BN152" s="129"/>
      <c r="BO152" s="129"/>
      <c r="BP152" s="129"/>
      <c r="BQ152" s="129"/>
      <c r="BR152" s="129"/>
      <c r="BS152" s="129"/>
      <c r="BT152" s="129"/>
      <c r="BU152" s="129"/>
      <c r="BV152" s="129"/>
      <c r="BW152" s="129"/>
      <c r="BX152" s="129"/>
      <c r="BY152" s="129"/>
      <c r="BZ152" s="129"/>
      <c r="CA152" s="129"/>
      <c r="CB152" s="129"/>
      <c r="CC152" s="129"/>
      <c r="CD152" s="129"/>
      <c r="CE152" s="129"/>
      <c r="CF152" s="129"/>
      <c r="CG152" s="129"/>
      <c r="CH152" s="129"/>
      <c r="CI152" s="129"/>
      <c r="CJ152" s="129"/>
      <c r="CK152" s="129"/>
      <c r="CL152" s="129"/>
      <c r="CM152" s="129"/>
      <c r="CN152" s="129"/>
      <c r="CO152" s="129"/>
      <c r="CP152" s="129"/>
      <c r="CQ152" s="129"/>
      <c r="CR152" s="129"/>
      <c r="CS152" s="129"/>
      <c r="CT152" s="129"/>
      <c r="CU152" s="129"/>
      <c r="CV152" s="129"/>
      <c r="CW152" s="129"/>
      <c r="CX152" s="129"/>
      <c r="CY152" s="129"/>
      <c r="CZ152" s="129"/>
      <c r="DA152" s="129"/>
      <c r="DB152" s="129"/>
      <c r="DC152" s="129"/>
      <c r="DD152" s="129"/>
      <c r="DE152" s="129"/>
      <c r="DF152" s="129"/>
      <c r="DG152" s="129"/>
      <c r="DH152" s="129"/>
      <c r="DI152" s="129"/>
      <c r="DJ152" s="129"/>
      <c r="DK152" s="129"/>
      <c r="DL152" s="129"/>
      <c r="DM152" s="129"/>
      <c r="DN152" s="129"/>
      <c r="DO152" s="129"/>
      <c r="DP152" s="129"/>
      <c r="DQ152" s="129"/>
      <c r="DR152" s="129"/>
      <c r="DS152" s="129"/>
      <c r="DT152" s="129"/>
      <c r="DU152" s="129"/>
      <c r="DV152" s="129"/>
      <c r="DW152" s="129"/>
      <c r="DX152" s="129"/>
      <c r="DY152" s="129"/>
      <c r="GD152" s="134"/>
      <c r="GE152" s="134"/>
    </row>
    <row r="153" spans="2:187" x14ac:dyDescent="0.25">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c r="AU153" s="129"/>
      <c r="AV153" s="129"/>
      <c r="AW153" s="129"/>
      <c r="AX153" s="129"/>
      <c r="AY153" s="129"/>
      <c r="AZ153" s="129"/>
      <c r="BA153" s="129"/>
      <c r="BB153" s="129"/>
      <c r="BC153" s="129"/>
      <c r="BD153" s="129"/>
      <c r="BE153" s="129"/>
      <c r="BF153" s="129"/>
      <c r="BG153" s="129"/>
      <c r="BH153" s="129"/>
      <c r="BI153" s="129"/>
      <c r="BJ153" s="129"/>
      <c r="BK153" s="129"/>
      <c r="BL153" s="129"/>
      <c r="BM153" s="129"/>
      <c r="BN153" s="129"/>
      <c r="BO153" s="129"/>
      <c r="BP153" s="129"/>
      <c r="BQ153" s="129"/>
      <c r="BR153" s="129"/>
      <c r="BS153" s="129"/>
      <c r="BT153" s="129"/>
      <c r="BU153" s="129"/>
      <c r="BV153" s="129"/>
      <c r="BW153" s="129"/>
      <c r="BX153" s="129"/>
      <c r="BY153" s="129"/>
      <c r="BZ153" s="129"/>
      <c r="CA153" s="129"/>
      <c r="CB153" s="129"/>
      <c r="CC153" s="129"/>
      <c r="CD153" s="129"/>
      <c r="CE153" s="129"/>
      <c r="CF153" s="129"/>
      <c r="CG153" s="129"/>
      <c r="CH153" s="129"/>
      <c r="CI153" s="129"/>
      <c r="CJ153" s="129"/>
      <c r="CK153" s="129"/>
      <c r="CL153" s="129"/>
      <c r="CM153" s="129"/>
      <c r="CN153" s="129"/>
      <c r="CO153" s="129"/>
      <c r="CP153" s="129"/>
      <c r="CQ153" s="129"/>
      <c r="CR153" s="129"/>
      <c r="CS153" s="129"/>
      <c r="CT153" s="129"/>
      <c r="CU153" s="129"/>
      <c r="CV153" s="129"/>
      <c r="CW153" s="129"/>
      <c r="CX153" s="129"/>
      <c r="CY153" s="129"/>
      <c r="CZ153" s="129"/>
      <c r="DA153" s="129"/>
      <c r="DB153" s="129"/>
      <c r="DC153" s="129"/>
      <c r="DD153" s="129"/>
      <c r="DE153" s="129"/>
      <c r="DF153" s="129"/>
      <c r="DG153" s="129"/>
      <c r="DH153" s="129"/>
      <c r="DI153" s="129"/>
      <c r="DJ153" s="129"/>
      <c r="DK153" s="129"/>
      <c r="DL153" s="129"/>
      <c r="DM153" s="129"/>
      <c r="DN153" s="129"/>
      <c r="DO153" s="129"/>
      <c r="DP153" s="129"/>
      <c r="DQ153" s="129"/>
      <c r="DR153" s="129"/>
      <c r="DS153" s="129"/>
      <c r="DT153" s="129"/>
      <c r="DU153" s="129"/>
      <c r="DV153" s="129"/>
      <c r="DW153" s="129"/>
      <c r="DX153" s="129"/>
      <c r="DY153" s="129"/>
      <c r="GD153" s="134"/>
      <c r="GE153" s="134"/>
    </row>
    <row r="154" spans="2:187" x14ac:dyDescent="0.25">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29"/>
      <c r="AZ154" s="129"/>
      <c r="BA154" s="129"/>
      <c r="BB154" s="129"/>
      <c r="BC154" s="129"/>
      <c r="BD154" s="129"/>
      <c r="BE154" s="129"/>
      <c r="BF154" s="129"/>
      <c r="BG154" s="129"/>
      <c r="BH154" s="129"/>
      <c r="BI154" s="129"/>
      <c r="BJ154" s="129"/>
      <c r="BK154" s="129"/>
      <c r="BL154" s="129"/>
      <c r="BM154" s="129"/>
      <c r="BN154" s="129"/>
      <c r="BO154" s="129"/>
      <c r="BP154" s="129"/>
      <c r="BQ154" s="129"/>
      <c r="BR154" s="129"/>
      <c r="BS154" s="129"/>
      <c r="BT154" s="129"/>
      <c r="BU154" s="129"/>
      <c r="BV154" s="129"/>
      <c r="BW154" s="129"/>
      <c r="BX154" s="129"/>
      <c r="BY154" s="129"/>
      <c r="BZ154" s="129"/>
      <c r="CA154" s="129"/>
      <c r="CB154" s="129"/>
      <c r="CC154" s="129"/>
      <c r="CD154" s="129"/>
      <c r="CE154" s="129"/>
      <c r="CF154" s="129"/>
      <c r="CG154" s="129"/>
      <c r="CH154" s="129"/>
      <c r="CI154" s="129"/>
      <c r="CJ154" s="129"/>
      <c r="CK154" s="129"/>
      <c r="CL154" s="129"/>
      <c r="CM154" s="129"/>
      <c r="CN154" s="129"/>
      <c r="CO154" s="129"/>
      <c r="CP154" s="129"/>
      <c r="CQ154" s="129"/>
      <c r="CR154" s="129"/>
      <c r="CS154" s="129"/>
      <c r="CT154" s="129"/>
      <c r="CU154" s="129"/>
      <c r="CV154" s="129"/>
      <c r="CW154" s="129"/>
      <c r="CX154" s="129"/>
      <c r="CY154" s="129"/>
      <c r="CZ154" s="129"/>
      <c r="DA154" s="129"/>
      <c r="DB154" s="129"/>
      <c r="DC154" s="129"/>
      <c r="DD154" s="129"/>
      <c r="DE154" s="129"/>
      <c r="DF154" s="129"/>
      <c r="DG154" s="129"/>
      <c r="DH154" s="129"/>
      <c r="DI154" s="129"/>
      <c r="DJ154" s="129"/>
      <c r="DK154" s="129"/>
      <c r="DL154" s="129"/>
      <c r="DM154" s="129"/>
      <c r="DN154" s="129"/>
      <c r="DO154" s="129"/>
      <c r="DP154" s="129"/>
      <c r="DQ154" s="129"/>
      <c r="DR154" s="129"/>
      <c r="DS154" s="129"/>
      <c r="DT154" s="129"/>
      <c r="DU154" s="129"/>
      <c r="DV154" s="129"/>
      <c r="DW154" s="129"/>
      <c r="DX154" s="129"/>
      <c r="DY154" s="129"/>
      <c r="GD154" s="134"/>
      <c r="GE154" s="134"/>
    </row>
    <row r="155" spans="2:187" x14ac:dyDescent="0.25">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29"/>
      <c r="AY155" s="129"/>
      <c r="AZ155" s="129"/>
      <c r="BA155" s="129"/>
      <c r="BB155" s="129"/>
      <c r="BC155" s="129"/>
      <c r="BD155" s="129"/>
      <c r="BE155" s="129"/>
      <c r="BF155" s="129"/>
      <c r="BG155" s="129"/>
      <c r="BH155" s="129"/>
      <c r="BI155" s="129"/>
      <c r="BJ155" s="129"/>
      <c r="BK155" s="129"/>
      <c r="BL155" s="129"/>
      <c r="BM155" s="129"/>
      <c r="BN155" s="129"/>
      <c r="BO155" s="129"/>
      <c r="BP155" s="129"/>
      <c r="BQ155" s="129"/>
      <c r="BR155" s="129"/>
      <c r="BS155" s="129"/>
      <c r="BT155" s="129"/>
      <c r="BU155" s="129"/>
      <c r="BV155" s="129"/>
      <c r="BW155" s="129"/>
      <c r="BX155" s="129"/>
      <c r="BY155" s="129"/>
      <c r="BZ155" s="129"/>
      <c r="CA155" s="129"/>
      <c r="CB155" s="129"/>
      <c r="CC155" s="129"/>
      <c r="CD155" s="129"/>
      <c r="CE155" s="129"/>
      <c r="CF155" s="129"/>
      <c r="CG155" s="129"/>
      <c r="CH155" s="129"/>
      <c r="CI155" s="129"/>
      <c r="CJ155" s="129"/>
      <c r="CK155" s="129"/>
      <c r="CL155" s="129"/>
      <c r="CM155" s="129"/>
      <c r="CN155" s="129"/>
      <c r="CO155" s="129"/>
      <c r="CP155" s="129"/>
      <c r="CQ155" s="129"/>
      <c r="CR155" s="129"/>
      <c r="CS155" s="129"/>
      <c r="CT155" s="129"/>
      <c r="CU155" s="129"/>
      <c r="CV155" s="129"/>
      <c r="CW155" s="129"/>
      <c r="CX155" s="129"/>
      <c r="CY155" s="129"/>
      <c r="CZ155" s="129"/>
      <c r="DA155" s="129"/>
      <c r="DB155" s="129"/>
      <c r="DC155" s="129"/>
      <c r="DD155" s="129"/>
      <c r="DE155" s="129"/>
      <c r="DF155" s="129"/>
      <c r="DG155" s="129"/>
      <c r="DH155" s="129"/>
      <c r="DI155" s="129"/>
      <c r="DJ155" s="129"/>
      <c r="DK155" s="129"/>
      <c r="DL155" s="129"/>
      <c r="DM155" s="129"/>
      <c r="DN155" s="129"/>
      <c r="DO155" s="129"/>
      <c r="DP155" s="129"/>
      <c r="DQ155" s="129"/>
      <c r="DR155" s="129"/>
      <c r="DS155" s="129"/>
      <c r="DT155" s="129"/>
      <c r="DU155" s="129"/>
      <c r="DV155" s="129"/>
      <c r="DW155" s="129"/>
      <c r="DX155" s="129"/>
      <c r="DY155" s="129"/>
      <c r="GD155" s="134"/>
      <c r="GE155" s="134"/>
    </row>
    <row r="156" spans="2:187" x14ac:dyDescent="0.25">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129"/>
      <c r="BQ156" s="129"/>
      <c r="BR156" s="129"/>
      <c r="BS156" s="129"/>
      <c r="BT156" s="129"/>
      <c r="BU156" s="129"/>
      <c r="BV156" s="129"/>
      <c r="BW156" s="129"/>
      <c r="BX156" s="129"/>
      <c r="BY156" s="129"/>
      <c r="BZ156" s="129"/>
      <c r="CA156" s="129"/>
      <c r="CB156" s="129"/>
      <c r="CC156" s="129"/>
      <c r="CD156" s="129"/>
      <c r="CE156" s="129"/>
      <c r="CF156" s="129"/>
      <c r="CG156" s="129"/>
      <c r="CH156" s="129"/>
      <c r="CI156" s="129"/>
      <c r="CJ156" s="129"/>
      <c r="CK156" s="129"/>
      <c r="CL156" s="129"/>
      <c r="CM156" s="129"/>
      <c r="CN156" s="129"/>
      <c r="CO156" s="129"/>
      <c r="CP156" s="129"/>
      <c r="CQ156" s="129"/>
      <c r="CR156" s="129"/>
      <c r="CS156" s="129"/>
      <c r="CT156" s="129"/>
      <c r="CU156" s="129"/>
      <c r="CV156" s="129"/>
      <c r="CW156" s="129"/>
      <c r="CX156" s="129"/>
      <c r="CY156" s="129"/>
      <c r="CZ156" s="129"/>
      <c r="DA156" s="129"/>
      <c r="DB156" s="129"/>
      <c r="DC156" s="129"/>
      <c r="DD156" s="129"/>
      <c r="DE156" s="129"/>
      <c r="DF156" s="129"/>
      <c r="DG156" s="129"/>
      <c r="DH156" s="129"/>
      <c r="DI156" s="129"/>
      <c r="DJ156" s="129"/>
      <c r="DK156" s="129"/>
      <c r="DL156" s="129"/>
      <c r="DM156" s="129"/>
      <c r="DN156" s="129"/>
      <c r="DO156" s="129"/>
      <c r="DP156" s="129"/>
      <c r="DQ156" s="129"/>
      <c r="DR156" s="129"/>
      <c r="DS156" s="129"/>
      <c r="DT156" s="129"/>
      <c r="DU156" s="129"/>
      <c r="DV156" s="129"/>
      <c r="DW156" s="129"/>
      <c r="DX156" s="129"/>
      <c r="DY156" s="129"/>
      <c r="GD156" s="134"/>
      <c r="GE156" s="134"/>
    </row>
    <row r="157" spans="2:187" x14ac:dyDescent="0.25">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c r="AI157" s="129"/>
      <c r="AJ157" s="129"/>
      <c r="AK157" s="129"/>
      <c r="AL157" s="129"/>
      <c r="AM157" s="129"/>
      <c r="AN157" s="129"/>
      <c r="AO157" s="129"/>
      <c r="AP157" s="129"/>
      <c r="AQ157" s="129"/>
      <c r="AR157" s="129"/>
      <c r="AS157" s="129"/>
      <c r="AT157" s="129"/>
      <c r="AU157" s="129"/>
      <c r="AV157" s="129"/>
      <c r="AW157" s="129"/>
      <c r="AX157" s="129"/>
      <c r="AY157" s="129"/>
      <c r="AZ157" s="129"/>
      <c r="BA157" s="129"/>
      <c r="BB157" s="129"/>
      <c r="BC157" s="129"/>
      <c r="BD157" s="129"/>
      <c r="BE157" s="129"/>
      <c r="BF157" s="129"/>
      <c r="BG157" s="129"/>
      <c r="BH157" s="129"/>
      <c r="BI157" s="129"/>
      <c r="BJ157" s="129"/>
      <c r="BK157" s="129"/>
      <c r="BL157" s="129"/>
      <c r="BM157" s="129"/>
      <c r="BN157" s="129"/>
      <c r="BO157" s="129"/>
      <c r="BP157" s="129"/>
      <c r="BQ157" s="129"/>
      <c r="BR157" s="129"/>
      <c r="BS157" s="129"/>
      <c r="BT157" s="129"/>
      <c r="BU157" s="129"/>
      <c r="BV157" s="129"/>
      <c r="BW157" s="129"/>
      <c r="BX157" s="129"/>
      <c r="BY157" s="129"/>
      <c r="BZ157" s="129"/>
      <c r="CA157" s="129"/>
      <c r="CB157" s="129"/>
      <c r="CC157" s="129"/>
      <c r="CD157" s="129"/>
      <c r="CE157" s="129"/>
      <c r="CF157" s="129"/>
      <c r="CG157" s="129"/>
      <c r="CH157" s="129"/>
      <c r="CI157" s="129"/>
      <c r="CJ157" s="129"/>
      <c r="CK157" s="129"/>
      <c r="CL157" s="129"/>
      <c r="CM157" s="129"/>
      <c r="CN157" s="129"/>
      <c r="CO157" s="129"/>
      <c r="CP157" s="129"/>
      <c r="CQ157" s="129"/>
      <c r="CR157" s="129"/>
      <c r="CS157" s="129"/>
      <c r="CT157" s="129"/>
      <c r="CU157" s="129"/>
      <c r="CV157" s="129"/>
      <c r="CW157" s="129"/>
      <c r="CX157" s="129"/>
      <c r="CY157" s="129"/>
      <c r="CZ157" s="129"/>
      <c r="DA157" s="129"/>
      <c r="DB157" s="129"/>
      <c r="DC157" s="129"/>
      <c r="DD157" s="129"/>
      <c r="DE157" s="129"/>
      <c r="DF157" s="129"/>
      <c r="DG157" s="129"/>
      <c r="DH157" s="129"/>
      <c r="DI157" s="129"/>
      <c r="DJ157" s="129"/>
      <c r="DK157" s="129"/>
      <c r="DL157" s="129"/>
      <c r="DM157" s="129"/>
      <c r="DN157" s="129"/>
      <c r="DO157" s="129"/>
      <c r="DP157" s="129"/>
      <c r="DQ157" s="129"/>
      <c r="DR157" s="129"/>
      <c r="DS157" s="129"/>
      <c r="DT157" s="129"/>
      <c r="DU157" s="129"/>
      <c r="DV157" s="129"/>
      <c r="DW157" s="129"/>
      <c r="DX157" s="129"/>
      <c r="DY157" s="129"/>
      <c r="GD157" s="134"/>
      <c r="GE157" s="134"/>
    </row>
    <row r="158" spans="2:187" x14ac:dyDescent="0.25">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c r="AI158" s="129"/>
      <c r="AJ158" s="129"/>
      <c r="AK158" s="129"/>
      <c r="AL158" s="129"/>
      <c r="AM158" s="129"/>
      <c r="AN158" s="129"/>
      <c r="AO158" s="129"/>
      <c r="AP158" s="129"/>
      <c r="AQ158" s="129"/>
      <c r="AR158" s="129"/>
      <c r="AS158" s="129"/>
      <c r="AT158" s="129"/>
      <c r="AU158" s="129"/>
      <c r="AV158" s="129"/>
      <c r="AW158" s="129"/>
      <c r="AX158" s="129"/>
      <c r="AY158" s="129"/>
      <c r="AZ158" s="129"/>
      <c r="BA158" s="129"/>
      <c r="BB158" s="129"/>
      <c r="BC158" s="129"/>
      <c r="BD158" s="129"/>
      <c r="BE158" s="129"/>
      <c r="BF158" s="129"/>
      <c r="BG158" s="129"/>
      <c r="BH158" s="129"/>
      <c r="BI158" s="129"/>
      <c r="BJ158" s="129"/>
      <c r="BK158" s="129"/>
      <c r="BL158" s="129"/>
      <c r="BM158" s="129"/>
      <c r="BN158" s="129"/>
      <c r="BO158" s="129"/>
      <c r="BP158" s="129"/>
      <c r="BQ158" s="129"/>
      <c r="BR158" s="129"/>
      <c r="BS158" s="129"/>
      <c r="BT158" s="129"/>
      <c r="BU158" s="129"/>
      <c r="BV158" s="129"/>
      <c r="BW158" s="129"/>
      <c r="BX158" s="129"/>
      <c r="BY158" s="129"/>
      <c r="BZ158" s="129"/>
      <c r="CA158" s="129"/>
      <c r="CB158" s="129"/>
      <c r="CC158" s="129"/>
      <c r="CD158" s="129"/>
      <c r="CE158" s="129"/>
      <c r="CF158" s="129"/>
      <c r="CG158" s="129"/>
      <c r="CH158" s="129"/>
      <c r="CI158" s="129"/>
      <c r="CJ158" s="129"/>
      <c r="CK158" s="129"/>
      <c r="CL158" s="129"/>
      <c r="CM158" s="129"/>
      <c r="CN158" s="129"/>
      <c r="CO158" s="129"/>
      <c r="CP158" s="129"/>
      <c r="CQ158" s="129"/>
      <c r="CR158" s="129"/>
      <c r="CS158" s="129"/>
      <c r="CT158" s="129"/>
      <c r="CU158" s="129"/>
      <c r="CV158" s="129"/>
      <c r="CW158" s="129"/>
      <c r="CX158" s="129"/>
      <c r="CY158" s="129"/>
      <c r="CZ158" s="129"/>
      <c r="DA158" s="129"/>
      <c r="DB158" s="129"/>
      <c r="DC158" s="129"/>
      <c r="DD158" s="129"/>
      <c r="DE158" s="129"/>
      <c r="DF158" s="129"/>
      <c r="DG158" s="129"/>
      <c r="DH158" s="129"/>
      <c r="DI158" s="129"/>
      <c r="DJ158" s="129"/>
      <c r="DK158" s="129"/>
      <c r="DL158" s="129"/>
      <c r="DM158" s="129"/>
      <c r="DN158" s="129"/>
      <c r="DO158" s="129"/>
      <c r="DP158" s="129"/>
      <c r="DQ158" s="129"/>
      <c r="DR158" s="129"/>
      <c r="DS158" s="129"/>
      <c r="DT158" s="129"/>
      <c r="DU158" s="129"/>
      <c r="DV158" s="129"/>
      <c r="DW158" s="129"/>
      <c r="DX158" s="129"/>
      <c r="DY158" s="129"/>
      <c r="GD158" s="134"/>
      <c r="GE158" s="134"/>
    </row>
    <row r="159" spans="2:187" x14ac:dyDescent="0.25">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c r="AU159" s="129"/>
      <c r="AV159" s="129"/>
      <c r="AW159" s="129"/>
      <c r="AX159" s="129"/>
      <c r="AY159" s="129"/>
      <c r="AZ159" s="129"/>
      <c r="BA159" s="129"/>
      <c r="BB159" s="129"/>
      <c r="BC159" s="129"/>
      <c r="BD159" s="129"/>
      <c r="BE159" s="129"/>
      <c r="BF159" s="129"/>
      <c r="BG159" s="129"/>
      <c r="BH159" s="129"/>
      <c r="BI159" s="129"/>
      <c r="BJ159" s="129"/>
      <c r="BK159" s="129"/>
      <c r="BL159" s="129"/>
      <c r="BM159" s="129"/>
      <c r="BN159" s="129"/>
      <c r="BO159" s="129"/>
      <c r="BP159" s="129"/>
      <c r="BQ159" s="129"/>
      <c r="BR159" s="129"/>
      <c r="BS159" s="129"/>
      <c r="BT159" s="129"/>
      <c r="BU159" s="129"/>
      <c r="BV159" s="129"/>
      <c r="BW159" s="129"/>
      <c r="BX159" s="129"/>
      <c r="BY159" s="129"/>
      <c r="BZ159" s="129"/>
      <c r="CA159" s="129"/>
      <c r="CB159" s="129"/>
      <c r="CC159" s="129"/>
      <c r="CD159" s="129"/>
      <c r="CE159" s="129"/>
      <c r="CF159" s="129"/>
      <c r="CG159" s="129"/>
      <c r="CH159" s="129"/>
      <c r="CI159" s="129"/>
      <c r="CJ159" s="129"/>
      <c r="CK159" s="129"/>
      <c r="CL159" s="129"/>
      <c r="CM159" s="129"/>
      <c r="CN159" s="129"/>
      <c r="CO159" s="129"/>
      <c r="CP159" s="129"/>
      <c r="CQ159" s="129"/>
      <c r="CR159" s="129"/>
      <c r="CS159" s="129"/>
      <c r="CT159" s="129"/>
      <c r="CU159" s="129"/>
      <c r="CV159" s="129"/>
      <c r="CW159" s="129"/>
      <c r="CX159" s="129"/>
      <c r="CY159" s="129"/>
      <c r="CZ159" s="129"/>
      <c r="DA159" s="129"/>
      <c r="DB159" s="129"/>
      <c r="DC159" s="129"/>
      <c r="DD159" s="129"/>
      <c r="DE159" s="129"/>
      <c r="DF159" s="129"/>
      <c r="DG159" s="129"/>
      <c r="DH159" s="129"/>
      <c r="DI159" s="129"/>
      <c r="DJ159" s="129"/>
      <c r="DK159" s="129"/>
      <c r="DL159" s="129"/>
      <c r="DM159" s="129"/>
      <c r="DN159" s="129"/>
      <c r="DO159" s="129"/>
      <c r="DP159" s="129"/>
      <c r="DQ159" s="129"/>
      <c r="DR159" s="129"/>
      <c r="DS159" s="129"/>
      <c r="DT159" s="129"/>
      <c r="DU159" s="129"/>
      <c r="DV159" s="129"/>
      <c r="DW159" s="129"/>
      <c r="DX159" s="129"/>
      <c r="DY159" s="129"/>
      <c r="GD159" s="134"/>
      <c r="GE159" s="134"/>
    </row>
    <row r="160" spans="2:187" x14ac:dyDescent="0.25">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c r="AU160" s="129"/>
      <c r="AV160" s="129"/>
      <c r="AW160" s="129"/>
      <c r="AX160" s="129"/>
      <c r="AY160" s="129"/>
      <c r="AZ160" s="129"/>
      <c r="BA160" s="129"/>
      <c r="BB160" s="129"/>
      <c r="BC160" s="129"/>
      <c r="BD160" s="129"/>
      <c r="BE160" s="129"/>
      <c r="BF160" s="129"/>
      <c r="BG160" s="129"/>
      <c r="BH160" s="129"/>
      <c r="BI160" s="129"/>
      <c r="BJ160" s="129"/>
      <c r="BK160" s="129"/>
      <c r="BL160" s="129"/>
      <c r="BM160" s="129"/>
      <c r="BN160" s="129"/>
      <c r="BO160" s="129"/>
      <c r="BP160" s="129"/>
      <c r="BQ160" s="129"/>
      <c r="BR160" s="129"/>
      <c r="BS160" s="129"/>
      <c r="BT160" s="129"/>
      <c r="BU160" s="129"/>
      <c r="BV160" s="129"/>
      <c r="BW160" s="129"/>
      <c r="BX160" s="129"/>
      <c r="BY160" s="129"/>
      <c r="BZ160" s="129"/>
      <c r="CA160" s="129"/>
      <c r="CB160" s="129"/>
      <c r="CC160" s="129"/>
      <c r="CD160" s="129"/>
      <c r="CE160" s="129"/>
      <c r="CF160" s="129"/>
      <c r="CG160" s="129"/>
      <c r="CH160" s="129"/>
      <c r="CI160" s="129"/>
      <c r="CJ160" s="129"/>
      <c r="CK160" s="129"/>
      <c r="CL160" s="129"/>
      <c r="CM160" s="129"/>
      <c r="CN160" s="129"/>
      <c r="CO160" s="129"/>
      <c r="CP160" s="129"/>
      <c r="CQ160" s="129"/>
      <c r="CR160" s="129"/>
      <c r="CS160" s="129"/>
      <c r="CT160" s="129"/>
      <c r="CU160" s="129"/>
      <c r="CV160" s="129"/>
      <c r="CW160" s="129"/>
      <c r="CX160" s="129"/>
      <c r="CY160" s="129"/>
      <c r="CZ160" s="129"/>
      <c r="DA160" s="129"/>
      <c r="DB160" s="129"/>
      <c r="DC160" s="129"/>
      <c r="DD160" s="129"/>
      <c r="DE160" s="129"/>
      <c r="DF160" s="129"/>
      <c r="DG160" s="129"/>
      <c r="DH160" s="129"/>
      <c r="DI160" s="129"/>
      <c r="DJ160" s="129"/>
      <c r="DK160" s="129"/>
      <c r="DL160" s="129"/>
      <c r="DM160" s="129"/>
      <c r="DN160" s="129"/>
      <c r="DO160" s="129"/>
      <c r="DP160" s="129"/>
      <c r="DQ160" s="129"/>
      <c r="DR160" s="129"/>
      <c r="DS160" s="129"/>
      <c r="DT160" s="129"/>
      <c r="DU160" s="129"/>
      <c r="DV160" s="129"/>
      <c r="DW160" s="129"/>
      <c r="DX160" s="129"/>
      <c r="DY160" s="129"/>
      <c r="GD160" s="134"/>
      <c r="GE160" s="134"/>
    </row>
    <row r="161" spans="2:187" x14ac:dyDescent="0.25">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c r="AU161" s="129"/>
      <c r="AV161" s="129"/>
      <c r="AW161" s="129"/>
      <c r="AX161" s="129"/>
      <c r="AY161" s="129"/>
      <c r="AZ161" s="129"/>
      <c r="BA161" s="129"/>
      <c r="BB161" s="129"/>
      <c r="BC161" s="129"/>
      <c r="BD161" s="129"/>
      <c r="BE161" s="129"/>
      <c r="BF161" s="129"/>
      <c r="BG161" s="129"/>
      <c r="BH161" s="129"/>
      <c r="BI161" s="129"/>
      <c r="BJ161" s="129"/>
      <c r="BK161" s="129"/>
      <c r="BL161" s="129"/>
      <c r="BM161" s="129"/>
      <c r="BN161" s="129"/>
      <c r="BO161" s="129"/>
      <c r="BP161" s="129"/>
      <c r="BQ161" s="129"/>
      <c r="BR161" s="129"/>
      <c r="BS161" s="129"/>
      <c r="BT161" s="129"/>
      <c r="BU161" s="129"/>
      <c r="BV161" s="129"/>
      <c r="BW161" s="129"/>
      <c r="BX161" s="129"/>
      <c r="BY161" s="129"/>
      <c r="BZ161" s="129"/>
      <c r="CA161" s="129"/>
      <c r="CB161" s="129"/>
      <c r="CC161" s="129"/>
      <c r="CD161" s="129"/>
      <c r="CE161" s="129"/>
      <c r="CF161" s="129"/>
      <c r="CG161" s="129"/>
      <c r="CH161" s="129"/>
      <c r="CI161" s="129"/>
      <c r="CJ161" s="129"/>
      <c r="CK161" s="129"/>
      <c r="CL161" s="129"/>
      <c r="CM161" s="129"/>
      <c r="CN161" s="129"/>
      <c r="CO161" s="129"/>
      <c r="CP161" s="129"/>
      <c r="CQ161" s="129"/>
      <c r="CR161" s="129"/>
      <c r="CS161" s="129"/>
      <c r="CT161" s="129"/>
      <c r="CU161" s="129"/>
      <c r="CV161" s="129"/>
      <c r="CW161" s="129"/>
      <c r="CX161" s="129"/>
      <c r="CY161" s="129"/>
      <c r="CZ161" s="129"/>
      <c r="DA161" s="129"/>
      <c r="DB161" s="129"/>
      <c r="DC161" s="129"/>
      <c r="DD161" s="129"/>
      <c r="DE161" s="129"/>
      <c r="DF161" s="129"/>
      <c r="DG161" s="129"/>
      <c r="DH161" s="129"/>
      <c r="DI161" s="129"/>
      <c r="DJ161" s="129"/>
      <c r="DK161" s="129"/>
      <c r="DL161" s="129"/>
      <c r="DM161" s="129"/>
      <c r="DN161" s="129"/>
      <c r="DO161" s="129"/>
      <c r="DP161" s="129"/>
      <c r="DQ161" s="129"/>
      <c r="DR161" s="129"/>
      <c r="DS161" s="129"/>
      <c r="DT161" s="129"/>
      <c r="DU161" s="129"/>
      <c r="DV161" s="129"/>
      <c r="DW161" s="129"/>
      <c r="DX161" s="129"/>
      <c r="DY161" s="129"/>
      <c r="GD161" s="134"/>
      <c r="GE161" s="134"/>
    </row>
    <row r="162" spans="2:187" x14ac:dyDescent="0.25">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c r="AU162" s="129"/>
      <c r="AV162" s="129"/>
      <c r="AW162" s="129"/>
      <c r="AX162" s="129"/>
      <c r="AY162" s="129"/>
      <c r="AZ162" s="129"/>
      <c r="BA162" s="129"/>
      <c r="BB162" s="129"/>
      <c r="BC162" s="129"/>
      <c r="BD162" s="129"/>
      <c r="BE162" s="129"/>
      <c r="BF162" s="129"/>
      <c r="BG162" s="129"/>
      <c r="BH162" s="129"/>
      <c r="BI162" s="129"/>
      <c r="BJ162" s="129"/>
      <c r="BK162" s="129"/>
      <c r="BL162" s="129"/>
      <c r="BM162" s="129"/>
      <c r="BN162" s="129"/>
      <c r="BO162" s="129"/>
      <c r="BP162" s="129"/>
      <c r="BQ162" s="129"/>
      <c r="BR162" s="129"/>
      <c r="BS162" s="129"/>
      <c r="BT162" s="129"/>
      <c r="BU162" s="129"/>
      <c r="BV162" s="129"/>
      <c r="BW162" s="129"/>
      <c r="BX162" s="129"/>
      <c r="BY162" s="129"/>
      <c r="BZ162" s="129"/>
      <c r="CA162" s="129"/>
      <c r="CB162" s="129"/>
      <c r="CC162" s="129"/>
      <c r="CD162" s="129"/>
      <c r="CE162" s="129"/>
      <c r="CF162" s="129"/>
      <c r="CG162" s="129"/>
      <c r="CH162" s="129"/>
      <c r="CI162" s="129"/>
      <c r="CJ162" s="129"/>
      <c r="CK162" s="129"/>
      <c r="CL162" s="129"/>
      <c r="CM162" s="129"/>
      <c r="CN162" s="129"/>
      <c r="CO162" s="129"/>
      <c r="CP162" s="129"/>
      <c r="CQ162" s="129"/>
      <c r="CR162" s="129"/>
      <c r="CS162" s="129"/>
      <c r="CT162" s="129"/>
      <c r="CU162" s="129"/>
      <c r="CV162" s="129"/>
      <c r="CW162" s="129"/>
      <c r="CX162" s="129"/>
      <c r="CY162" s="129"/>
      <c r="CZ162" s="129"/>
      <c r="DA162" s="129"/>
      <c r="DB162" s="129"/>
      <c r="DC162" s="129"/>
      <c r="DD162" s="129"/>
      <c r="DE162" s="129"/>
      <c r="DF162" s="129"/>
      <c r="DG162" s="129"/>
      <c r="DH162" s="129"/>
      <c r="DI162" s="129"/>
      <c r="DJ162" s="129"/>
      <c r="DK162" s="129"/>
      <c r="DL162" s="129"/>
      <c r="DM162" s="129"/>
      <c r="DN162" s="129"/>
      <c r="DO162" s="129"/>
      <c r="DP162" s="129"/>
      <c r="DQ162" s="129"/>
      <c r="DR162" s="129"/>
      <c r="DS162" s="129"/>
      <c r="DT162" s="129"/>
      <c r="DU162" s="129"/>
      <c r="DV162" s="129"/>
      <c r="DW162" s="129"/>
      <c r="DX162" s="129"/>
      <c r="DY162" s="129"/>
      <c r="GD162" s="134"/>
      <c r="GE162" s="134"/>
    </row>
    <row r="163" spans="2:187" x14ac:dyDescent="0.25">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c r="AU163" s="129"/>
      <c r="AV163" s="129"/>
      <c r="AW163" s="129"/>
      <c r="AX163" s="129"/>
      <c r="AY163" s="129"/>
      <c r="AZ163" s="129"/>
      <c r="BA163" s="129"/>
      <c r="BB163" s="129"/>
      <c r="BC163" s="129"/>
      <c r="BD163" s="129"/>
      <c r="BE163" s="129"/>
      <c r="BF163" s="129"/>
      <c r="BG163" s="129"/>
      <c r="BH163" s="129"/>
      <c r="BI163" s="129"/>
      <c r="BJ163" s="129"/>
      <c r="BK163" s="129"/>
      <c r="BL163" s="129"/>
      <c r="BM163" s="129"/>
      <c r="BN163" s="129"/>
      <c r="BO163" s="129"/>
      <c r="BP163" s="129"/>
      <c r="BQ163" s="129"/>
      <c r="BR163" s="129"/>
      <c r="BS163" s="129"/>
      <c r="BT163" s="129"/>
      <c r="BU163" s="129"/>
      <c r="BV163" s="129"/>
      <c r="BW163" s="129"/>
      <c r="BX163" s="129"/>
      <c r="BY163" s="129"/>
      <c r="BZ163" s="129"/>
      <c r="CA163" s="129"/>
      <c r="CB163" s="129"/>
      <c r="CC163" s="129"/>
      <c r="CD163" s="129"/>
      <c r="CE163" s="129"/>
      <c r="CF163" s="129"/>
      <c r="CG163" s="129"/>
      <c r="CH163" s="129"/>
      <c r="CI163" s="129"/>
      <c r="CJ163" s="129"/>
      <c r="CK163" s="129"/>
      <c r="CL163" s="129"/>
      <c r="CM163" s="129"/>
      <c r="CN163" s="129"/>
      <c r="CO163" s="129"/>
      <c r="CP163" s="129"/>
      <c r="CQ163" s="129"/>
      <c r="CR163" s="129"/>
      <c r="CS163" s="129"/>
      <c r="CT163" s="129"/>
      <c r="CU163" s="129"/>
      <c r="CV163" s="129"/>
      <c r="CW163" s="129"/>
      <c r="CX163" s="129"/>
      <c r="CY163" s="129"/>
      <c r="CZ163" s="129"/>
      <c r="DA163" s="129"/>
      <c r="DB163" s="129"/>
      <c r="DC163" s="129"/>
      <c r="DD163" s="129"/>
      <c r="DE163" s="129"/>
      <c r="DF163" s="129"/>
      <c r="DG163" s="129"/>
      <c r="DH163" s="129"/>
      <c r="DI163" s="129"/>
      <c r="DJ163" s="129"/>
      <c r="DK163" s="129"/>
      <c r="DL163" s="129"/>
      <c r="DM163" s="129"/>
      <c r="DN163" s="129"/>
      <c r="DO163" s="129"/>
      <c r="DP163" s="129"/>
      <c r="DQ163" s="129"/>
      <c r="DR163" s="129"/>
      <c r="DS163" s="129"/>
      <c r="DT163" s="129"/>
      <c r="DU163" s="129"/>
      <c r="DV163" s="129"/>
      <c r="DW163" s="129"/>
      <c r="DX163" s="129"/>
      <c r="DY163" s="129"/>
      <c r="GD163" s="134"/>
      <c r="GE163" s="134"/>
    </row>
    <row r="164" spans="2:187" x14ac:dyDescent="0.25">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29"/>
      <c r="AK164" s="129"/>
      <c r="AL164" s="129"/>
      <c r="AM164" s="129"/>
      <c r="AN164" s="129"/>
      <c r="AO164" s="129"/>
      <c r="AP164" s="129"/>
      <c r="AQ164" s="129"/>
      <c r="AR164" s="129"/>
      <c r="AS164" s="129"/>
      <c r="AT164" s="129"/>
      <c r="AU164" s="129"/>
      <c r="AV164" s="129"/>
      <c r="AW164" s="129"/>
      <c r="AX164" s="129"/>
      <c r="AY164" s="129"/>
      <c r="AZ164" s="129"/>
      <c r="BA164" s="129"/>
      <c r="BB164" s="129"/>
      <c r="BC164" s="129"/>
      <c r="BD164" s="129"/>
      <c r="BE164" s="129"/>
      <c r="BF164" s="129"/>
      <c r="BG164" s="129"/>
      <c r="BH164" s="129"/>
      <c r="BI164" s="129"/>
      <c r="BJ164" s="129"/>
      <c r="BK164" s="129"/>
      <c r="BL164" s="129"/>
      <c r="BM164" s="129"/>
      <c r="BN164" s="129"/>
      <c r="BO164" s="129"/>
      <c r="BP164" s="129"/>
      <c r="BQ164" s="129"/>
      <c r="BR164" s="129"/>
      <c r="BS164" s="129"/>
      <c r="BT164" s="129"/>
      <c r="BU164" s="129"/>
      <c r="BV164" s="129"/>
      <c r="BW164" s="129"/>
      <c r="BX164" s="129"/>
      <c r="BY164" s="129"/>
      <c r="BZ164" s="129"/>
      <c r="CA164" s="129"/>
      <c r="CB164" s="129"/>
      <c r="CC164" s="129"/>
      <c r="CD164" s="129"/>
      <c r="CE164" s="129"/>
      <c r="CF164" s="129"/>
      <c r="CG164" s="129"/>
      <c r="CH164" s="129"/>
      <c r="CI164" s="129"/>
      <c r="CJ164" s="129"/>
      <c r="CK164" s="129"/>
      <c r="CL164" s="129"/>
      <c r="CM164" s="129"/>
      <c r="CN164" s="129"/>
      <c r="CO164" s="129"/>
      <c r="CP164" s="129"/>
      <c r="CQ164" s="129"/>
      <c r="CR164" s="129"/>
      <c r="CS164" s="129"/>
      <c r="CT164" s="129"/>
      <c r="CU164" s="129"/>
      <c r="CV164" s="129"/>
      <c r="CW164" s="129"/>
      <c r="CX164" s="129"/>
      <c r="CY164" s="129"/>
      <c r="CZ164" s="129"/>
      <c r="DA164" s="129"/>
      <c r="DB164" s="129"/>
      <c r="DC164" s="129"/>
      <c r="DD164" s="129"/>
      <c r="DE164" s="129"/>
      <c r="DF164" s="129"/>
      <c r="DG164" s="129"/>
      <c r="DH164" s="129"/>
      <c r="DI164" s="129"/>
      <c r="DJ164" s="129"/>
      <c r="DK164" s="129"/>
      <c r="DL164" s="129"/>
      <c r="DM164" s="129"/>
      <c r="DN164" s="129"/>
      <c r="DO164" s="129"/>
      <c r="DP164" s="129"/>
      <c r="DQ164" s="129"/>
      <c r="DR164" s="129"/>
      <c r="DS164" s="129"/>
      <c r="DT164" s="129"/>
      <c r="DU164" s="129"/>
      <c r="DV164" s="129"/>
      <c r="DW164" s="129"/>
      <c r="DX164" s="129"/>
      <c r="DY164" s="129"/>
      <c r="GD164" s="134"/>
      <c r="GE164" s="134"/>
    </row>
    <row r="165" spans="2:187" x14ac:dyDescent="0.25">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129"/>
      <c r="AL165" s="129"/>
      <c r="AM165" s="129"/>
      <c r="AN165" s="129"/>
      <c r="AO165" s="129"/>
      <c r="AP165" s="129"/>
      <c r="AQ165" s="129"/>
      <c r="AR165" s="129"/>
      <c r="AS165" s="129"/>
      <c r="AT165" s="129"/>
      <c r="AU165" s="129"/>
      <c r="AV165" s="129"/>
      <c r="AW165" s="129"/>
      <c r="AX165" s="129"/>
      <c r="AY165" s="129"/>
      <c r="AZ165" s="129"/>
      <c r="BA165" s="129"/>
      <c r="BB165" s="129"/>
      <c r="BC165" s="129"/>
      <c r="BD165" s="129"/>
      <c r="BE165" s="129"/>
      <c r="BF165" s="129"/>
      <c r="BG165" s="129"/>
      <c r="BH165" s="129"/>
      <c r="BI165" s="129"/>
      <c r="BJ165" s="129"/>
      <c r="BK165" s="129"/>
      <c r="BL165" s="129"/>
      <c r="BM165" s="129"/>
      <c r="BN165" s="129"/>
      <c r="BO165" s="129"/>
      <c r="BP165" s="129"/>
      <c r="BQ165" s="129"/>
      <c r="BR165" s="129"/>
      <c r="BS165" s="129"/>
      <c r="BT165" s="129"/>
      <c r="BU165" s="129"/>
      <c r="BV165" s="129"/>
      <c r="BW165" s="129"/>
      <c r="BX165" s="129"/>
      <c r="BY165" s="129"/>
      <c r="BZ165" s="129"/>
      <c r="CA165" s="129"/>
      <c r="CB165" s="129"/>
      <c r="CC165" s="129"/>
      <c r="CD165" s="129"/>
      <c r="CE165" s="129"/>
      <c r="CF165" s="129"/>
      <c r="CG165" s="129"/>
      <c r="CH165" s="129"/>
      <c r="CI165" s="129"/>
      <c r="CJ165" s="129"/>
      <c r="CK165" s="129"/>
      <c r="CL165" s="129"/>
      <c r="CM165" s="129"/>
      <c r="CN165" s="129"/>
      <c r="CO165" s="129"/>
      <c r="CP165" s="129"/>
      <c r="CQ165" s="129"/>
      <c r="CR165" s="129"/>
      <c r="CS165" s="129"/>
      <c r="CT165" s="129"/>
      <c r="CU165" s="129"/>
      <c r="CV165" s="129"/>
      <c r="CW165" s="129"/>
      <c r="CX165" s="129"/>
      <c r="CY165" s="129"/>
      <c r="CZ165" s="129"/>
      <c r="DA165" s="129"/>
      <c r="DB165" s="129"/>
      <c r="DC165" s="129"/>
      <c r="DD165" s="129"/>
      <c r="DE165" s="129"/>
      <c r="DF165" s="129"/>
      <c r="DG165" s="129"/>
      <c r="DH165" s="129"/>
      <c r="DI165" s="129"/>
      <c r="DJ165" s="129"/>
      <c r="DK165" s="129"/>
      <c r="DL165" s="129"/>
      <c r="DM165" s="129"/>
      <c r="DN165" s="129"/>
      <c r="DO165" s="129"/>
      <c r="DP165" s="129"/>
      <c r="DQ165" s="129"/>
      <c r="DR165" s="129"/>
      <c r="DS165" s="129"/>
      <c r="DT165" s="129"/>
      <c r="DU165" s="129"/>
      <c r="DV165" s="129"/>
      <c r="DW165" s="129"/>
      <c r="DX165" s="129"/>
      <c r="DY165" s="129"/>
      <c r="GD165" s="134"/>
      <c r="GE165" s="134"/>
    </row>
    <row r="166" spans="2:187" x14ac:dyDescent="0.25">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c r="AY166" s="129"/>
      <c r="AZ166" s="129"/>
      <c r="BA166" s="129"/>
      <c r="BB166" s="129"/>
      <c r="BC166" s="129"/>
      <c r="BD166" s="129"/>
      <c r="BE166" s="129"/>
      <c r="BF166" s="129"/>
      <c r="BG166" s="129"/>
      <c r="BH166" s="129"/>
      <c r="BI166" s="129"/>
      <c r="BJ166" s="129"/>
      <c r="BK166" s="129"/>
      <c r="BL166" s="129"/>
      <c r="BM166" s="129"/>
      <c r="BN166" s="129"/>
      <c r="BO166" s="129"/>
      <c r="BP166" s="129"/>
      <c r="BQ166" s="129"/>
      <c r="BR166" s="129"/>
      <c r="BS166" s="129"/>
      <c r="BT166" s="129"/>
      <c r="BU166" s="129"/>
      <c r="BV166" s="129"/>
      <c r="BW166" s="129"/>
      <c r="BX166" s="129"/>
      <c r="BY166" s="129"/>
      <c r="BZ166" s="129"/>
      <c r="CA166" s="129"/>
      <c r="CB166" s="129"/>
      <c r="CC166" s="129"/>
      <c r="CD166" s="129"/>
      <c r="CE166" s="129"/>
      <c r="CF166" s="129"/>
      <c r="CG166" s="129"/>
      <c r="CH166" s="129"/>
      <c r="CI166" s="129"/>
      <c r="CJ166" s="129"/>
      <c r="CK166" s="129"/>
      <c r="CL166" s="129"/>
      <c r="CM166" s="129"/>
      <c r="CN166" s="129"/>
      <c r="CO166" s="129"/>
      <c r="CP166" s="129"/>
      <c r="CQ166" s="129"/>
      <c r="CR166" s="129"/>
      <c r="CS166" s="129"/>
      <c r="CT166" s="129"/>
      <c r="CU166" s="129"/>
      <c r="CV166" s="129"/>
      <c r="CW166" s="129"/>
      <c r="CX166" s="129"/>
      <c r="CY166" s="129"/>
      <c r="CZ166" s="129"/>
      <c r="DA166" s="129"/>
      <c r="DB166" s="129"/>
      <c r="DC166" s="129"/>
      <c r="DD166" s="129"/>
      <c r="DE166" s="129"/>
      <c r="DF166" s="129"/>
      <c r="DG166" s="129"/>
      <c r="DH166" s="129"/>
      <c r="DI166" s="129"/>
      <c r="DJ166" s="129"/>
      <c r="DK166" s="129"/>
      <c r="DL166" s="129"/>
      <c r="DM166" s="129"/>
      <c r="DN166" s="129"/>
      <c r="DO166" s="129"/>
      <c r="DP166" s="129"/>
      <c r="DQ166" s="129"/>
      <c r="DR166" s="129"/>
      <c r="DS166" s="129"/>
      <c r="DT166" s="129"/>
      <c r="DU166" s="129"/>
      <c r="DV166" s="129"/>
      <c r="DW166" s="129"/>
      <c r="DX166" s="129"/>
      <c r="DY166" s="129"/>
      <c r="GD166" s="134"/>
      <c r="GE166" s="134"/>
    </row>
    <row r="167" spans="2:187" x14ac:dyDescent="0.25">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c r="AI167" s="129"/>
      <c r="AJ167" s="129"/>
      <c r="AK167" s="129"/>
      <c r="AL167" s="129"/>
      <c r="AM167" s="129"/>
      <c r="AN167" s="129"/>
      <c r="AO167" s="129"/>
      <c r="AP167" s="129"/>
      <c r="AQ167" s="129"/>
      <c r="AR167" s="129"/>
      <c r="AS167" s="129"/>
      <c r="AT167" s="129"/>
      <c r="AU167" s="129"/>
      <c r="AV167" s="129"/>
      <c r="AW167" s="129"/>
      <c r="AX167" s="129"/>
      <c r="AY167" s="129"/>
      <c r="AZ167" s="129"/>
      <c r="BA167" s="129"/>
      <c r="BB167" s="129"/>
      <c r="BC167" s="129"/>
      <c r="BD167" s="129"/>
      <c r="BE167" s="129"/>
      <c r="BF167" s="129"/>
      <c r="BG167" s="129"/>
      <c r="BH167" s="129"/>
      <c r="BI167" s="129"/>
      <c r="BJ167" s="129"/>
      <c r="BK167" s="129"/>
      <c r="BL167" s="129"/>
      <c r="BM167" s="129"/>
      <c r="BN167" s="129"/>
      <c r="BO167" s="129"/>
      <c r="BP167" s="129"/>
      <c r="BQ167" s="129"/>
      <c r="BR167" s="129"/>
      <c r="BS167" s="129"/>
      <c r="BT167" s="129"/>
      <c r="BU167" s="129"/>
      <c r="BV167" s="129"/>
      <c r="BW167" s="129"/>
      <c r="BX167" s="129"/>
      <c r="BY167" s="129"/>
      <c r="BZ167" s="129"/>
      <c r="CA167" s="129"/>
      <c r="CB167" s="129"/>
      <c r="CC167" s="129"/>
      <c r="CD167" s="129"/>
      <c r="CE167" s="129"/>
      <c r="CF167" s="129"/>
      <c r="CG167" s="129"/>
      <c r="CH167" s="129"/>
      <c r="CI167" s="129"/>
      <c r="CJ167" s="129"/>
      <c r="CK167" s="129"/>
      <c r="CL167" s="129"/>
      <c r="CM167" s="129"/>
      <c r="CN167" s="129"/>
      <c r="CO167" s="129"/>
      <c r="CP167" s="129"/>
      <c r="CQ167" s="129"/>
      <c r="CR167" s="129"/>
      <c r="CS167" s="129"/>
      <c r="CT167" s="129"/>
      <c r="CU167" s="129"/>
      <c r="CV167" s="129"/>
      <c r="CW167" s="129"/>
      <c r="CX167" s="129"/>
      <c r="CY167" s="129"/>
      <c r="CZ167" s="129"/>
      <c r="DA167" s="129"/>
      <c r="DB167" s="129"/>
      <c r="DC167" s="129"/>
      <c r="DD167" s="129"/>
      <c r="DE167" s="129"/>
      <c r="DF167" s="129"/>
      <c r="DG167" s="129"/>
      <c r="DH167" s="129"/>
      <c r="DI167" s="129"/>
      <c r="DJ167" s="129"/>
      <c r="DK167" s="129"/>
      <c r="DL167" s="129"/>
      <c r="DM167" s="129"/>
      <c r="DN167" s="129"/>
      <c r="DO167" s="129"/>
      <c r="DP167" s="129"/>
      <c r="DQ167" s="129"/>
      <c r="DR167" s="129"/>
      <c r="DS167" s="129"/>
      <c r="DT167" s="129"/>
      <c r="DU167" s="129"/>
      <c r="DV167" s="129"/>
      <c r="DW167" s="129"/>
      <c r="DX167" s="129"/>
      <c r="DY167" s="129"/>
      <c r="GD167" s="134"/>
      <c r="GE167" s="134"/>
    </row>
    <row r="168" spans="2:187" x14ac:dyDescent="0.25">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129"/>
      <c r="AL168" s="129"/>
      <c r="AM168" s="129"/>
      <c r="AN168" s="129"/>
      <c r="AO168" s="129"/>
      <c r="AP168" s="129"/>
      <c r="AQ168" s="129"/>
      <c r="AR168" s="129"/>
      <c r="AS168" s="129"/>
      <c r="AT168" s="129"/>
      <c r="AU168" s="129"/>
      <c r="AV168" s="129"/>
      <c r="AW168" s="129"/>
      <c r="AX168" s="129"/>
      <c r="AY168" s="129"/>
      <c r="AZ168" s="129"/>
      <c r="BA168" s="129"/>
      <c r="BB168" s="129"/>
      <c r="BC168" s="129"/>
      <c r="BD168" s="129"/>
      <c r="BE168" s="129"/>
      <c r="BF168" s="129"/>
      <c r="BG168" s="129"/>
      <c r="BH168" s="129"/>
      <c r="BI168" s="129"/>
      <c r="BJ168" s="129"/>
      <c r="BK168" s="129"/>
      <c r="BL168" s="129"/>
      <c r="BM168" s="129"/>
      <c r="BN168" s="129"/>
      <c r="BO168" s="129"/>
      <c r="BP168" s="129"/>
      <c r="BQ168" s="129"/>
      <c r="BR168" s="129"/>
      <c r="BS168" s="129"/>
      <c r="BT168" s="129"/>
      <c r="BU168" s="129"/>
      <c r="BV168" s="129"/>
      <c r="BW168" s="129"/>
      <c r="BX168" s="129"/>
      <c r="BY168" s="129"/>
      <c r="BZ168" s="129"/>
      <c r="CA168" s="129"/>
      <c r="CB168" s="129"/>
      <c r="CC168" s="129"/>
      <c r="CD168" s="129"/>
      <c r="CE168" s="129"/>
      <c r="CF168" s="129"/>
      <c r="CG168" s="129"/>
      <c r="CH168" s="129"/>
      <c r="CI168" s="129"/>
      <c r="CJ168" s="129"/>
      <c r="CK168" s="129"/>
      <c r="CL168" s="129"/>
      <c r="CM168" s="129"/>
      <c r="CN168" s="129"/>
      <c r="CO168" s="129"/>
      <c r="CP168" s="129"/>
      <c r="CQ168" s="129"/>
      <c r="CR168" s="129"/>
      <c r="CS168" s="129"/>
      <c r="CT168" s="129"/>
      <c r="CU168" s="129"/>
      <c r="CV168" s="129"/>
      <c r="CW168" s="129"/>
      <c r="CX168" s="129"/>
      <c r="CY168" s="129"/>
      <c r="CZ168" s="129"/>
      <c r="DA168" s="129"/>
      <c r="DB168" s="129"/>
      <c r="DC168" s="129"/>
      <c r="DD168" s="129"/>
      <c r="DE168" s="129"/>
      <c r="DF168" s="129"/>
      <c r="DG168" s="129"/>
      <c r="DH168" s="129"/>
      <c r="DI168" s="129"/>
      <c r="DJ168" s="129"/>
      <c r="DK168" s="129"/>
      <c r="DL168" s="129"/>
      <c r="DM168" s="129"/>
      <c r="DN168" s="129"/>
      <c r="DO168" s="129"/>
      <c r="DP168" s="129"/>
      <c r="DQ168" s="129"/>
      <c r="DR168" s="129"/>
      <c r="DS168" s="129"/>
      <c r="DT168" s="129"/>
      <c r="DU168" s="129"/>
      <c r="DV168" s="129"/>
      <c r="DW168" s="129"/>
      <c r="DX168" s="129"/>
      <c r="DY168" s="129"/>
      <c r="GD168" s="134"/>
      <c r="GE168" s="134"/>
    </row>
    <row r="169" spans="2:187" x14ac:dyDescent="0.25">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J169" s="129"/>
      <c r="AK169" s="129"/>
      <c r="AL169" s="129"/>
      <c r="AM169" s="129"/>
      <c r="AN169" s="129"/>
      <c r="AO169" s="129"/>
      <c r="AP169" s="129"/>
      <c r="AQ169" s="129"/>
      <c r="AR169" s="129"/>
      <c r="AS169" s="129"/>
      <c r="AT169" s="129"/>
      <c r="AU169" s="129"/>
      <c r="AV169" s="129"/>
      <c r="AW169" s="129"/>
      <c r="AX169" s="129"/>
      <c r="AY169" s="129"/>
      <c r="AZ169" s="129"/>
      <c r="BA169" s="129"/>
      <c r="BB169" s="129"/>
      <c r="BC169" s="129"/>
      <c r="BD169" s="129"/>
      <c r="BE169" s="129"/>
      <c r="BF169" s="129"/>
      <c r="BG169" s="129"/>
      <c r="BH169" s="129"/>
      <c r="BI169" s="129"/>
      <c r="BJ169" s="129"/>
      <c r="BK169" s="129"/>
      <c r="BL169" s="129"/>
      <c r="BM169" s="129"/>
      <c r="BN169" s="129"/>
      <c r="BO169" s="129"/>
      <c r="BP169" s="129"/>
      <c r="BQ169" s="129"/>
      <c r="BR169" s="129"/>
      <c r="BS169" s="129"/>
      <c r="BT169" s="129"/>
      <c r="BU169" s="129"/>
      <c r="BV169" s="129"/>
      <c r="BW169" s="129"/>
      <c r="BX169" s="129"/>
      <c r="BY169" s="129"/>
      <c r="BZ169" s="129"/>
      <c r="CA169" s="129"/>
      <c r="CB169" s="129"/>
      <c r="CC169" s="129"/>
      <c r="CD169" s="129"/>
      <c r="CE169" s="129"/>
      <c r="CF169" s="129"/>
      <c r="CG169" s="129"/>
      <c r="CH169" s="129"/>
      <c r="CI169" s="129"/>
      <c r="CJ169" s="129"/>
      <c r="CK169" s="129"/>
      <c r="CL169" s="129"/>
      <c r="CM169" s="129"/>
      <c r="CN169" s="129"/>
      <c r="CO169" s="129"/>
      <c r="CP169" s="129"/>
      <c r="CQ169" s="129"/>
      <c r="CR169" s="129"/>
      <c r="CS169" s="129"/>
      <c r="CT169" s="129"/>
      <c r="CU169" s="129"/>
      <c r="CV169" s="129"/>
      <c r="CW169" s="129"/>
      <c r="CX169" s="129"/>
      <c r="CY169" s="129"/>
      <c r="CZ169" s="129"/>
      <c r="DA169" s="129"/>
      <c r="DB169" s="129"/>
      <c r="DC169" s="129"/>
      <c r="DD169" s="129"/>
      <c r="DE169" s="129"/>
      <c r="DF169" s="129"/>
      <c r="DG169" s="129"/>
      <c r="DH169" s="129"/>
      <c r="DI169" s="129"/>
      <c r="DJ169" s="129"/>
      <c r="DK169" s="129"/>
      <c r="DL169" s="129"/>
      <c r="DM169" s="129"/>
      <c r="DN169" s="129"/>
      <c r="DO169" s="129"/>
      <c r="DP169" s="129"/>
      <c r="DQ169" s="129"/>
      <c r="DR169" s="129"/>
      <c r="DS169" s="129"/>
      <c r="DT169" s="129"/>
      <c r="DU169" s="129"/>
      <c r="DV169" s="129"/>
      <c r="DW169" s="129"/>
      <c r="DX169" s="129"/>
      <c r="DY169" s="129"/>
      <c r="GD169" s="134"/>
      <c r="GE169" s="134"/>
    </row>
    <row r="170" spans="2:187" x14ac:dyDescent="0.25">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c r="AU170" s="129"/>
      <c r="AV170" s="129"/>
      <c r="AW170" s="129"/>
      <c r="AX170" s="129"/>
      <c r="AY170" s="129"/>
      <c r="AZ170" s="129"/>
      <c r="BA170" s="129"/>
      <c r="BB170" s="129"/>
      <c r="BC170" s="129"/>
      <c r="BD170" s="129"/>
      <c r="BE170" s="129"/>
      <c r="BF170" s="129"/>
      <c r="BG170" s="129"/>
      <c r="BH170" s="129"/>
      <c r="BI170" s="129"/>
      <c r="BJ170" s="129"/>
      <c r="BK170" s="129"/>
      <c r="BL170" s="129"/>
      <c r="BM170" s="129"/>
      <c r="BN170" s="129"/>
      <c r="BO170" s="129"/>
      <c r="BP170" s="129"/>
      <c r="BQ170" s="129"/>
      <c r="BR170" s="129"/>
      <c r="BS170" s="129"/>
      <c r="BT170" s="129"/>
      <c r="BU170" s="129"/>
      <c r="BV170" s="129"/>
      <c r="BW170" s="129"/>
      <c r="BX170" s="129"/>
      <c r="BY170" s="129"/>
      <c r="BZ170" s="129"/>
      <c r="CA170" s="129"/>
      <c r="CB170" s="129"/>
      <c r="CC170" s="129"/>
      <c r="CD170" s="129"/>
      <c r="CE170" s="129"/>
      <c r="CF170" s="129"/>
      <c r="CG170" s="129"/>
      <c r="CH170" s="129"/>
      <c r="CI170" s="129"/>
      <c r="CJ170" s="129"/>
      <c r="CK170" s="129"/>
      <c r="CL170" s="129"/>
      <c r="CM170" s="129"/>
      <c r="CN170" s="129"/>
      <c r="CO170" s="129"/>
      <c r="CP170" s="129"/>
      <c r="CQ170" s="129"/>
      <c r="CR170" s="129"/>
      <c r="CS170" s="129"/>
      <c r="CT170" s="129"/>
      <c r="CU170" s="129"/>
      <c r="CV170" s="129"/>
      <c r="CW170" s="129"/>
      <c r="CX170" s="129"/>
      <c r="CY170" s="129"/>
      <c r="CZ170" s="129"/>
      <c r="DA170" s="129"/>
      <c r="DB170" s="129"/>
      <c r="DC170" s="129"/>
      <c r="DD170" s="129"/>
      <c r="DE170" s="129"/>
      <c r="DF170" s="129"/>
      <c r="DG170" s="129"/>
      <c r="DH170" s="129"/>
      <c r="DI170" s="129"/>
      <c r="DJ170" s="129"/>
      <c r="DK170" s="129"/>
      <c r="DL170" s="129"/>
      <c r="DM170" s="129"/>
      <c r="DN170" s="129"/>
      <c r="DO170" s="129"/>
      <c r="DP170" s="129"/>
      <c r="DQ170" s="129"/>
      <c r="DR170" s="129"/>
      <c r="DS170" s="129"/>
      <c r="DT170" s="129"/>
      <c r="DU170" s="129"/>
      <c r="DV170" s="129"/>
      <c r="DW170" s="129"/>
      <c r="DX170" s="129"/>
      <c r="DY170" s="129"/>
      <c r="GD170" s="134"/>
      <c r="GE170" s="134"/>
    </row>
    <row r="171" spans="2:187" x14ac:dyDescent="0.25">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c r="AU171" s="129"/>
      <c r="AV171" s="129"/>
      <c r="AW171" s="129"/>
      <c r="AX171" s="129"/>
      <c r="AY171" s="129"/>
      <c r="AZ171" s="129"/>
      <c r="BA171" s="129"/>
      <c r="BB171" s="129"/>
      <c r="BC171" s="129"/>
      <c r="BD171" s="129"/>
      <c r="BE171" s="129"/>
      <c r="BF171" s="129"/>
      <c r="BG171" s="129"/>
      <c r="BH171" s="129"/>
      <c r="BI171" s="129"/>
      <c r="BJ171" s="129"/>
      <c r="BK171" s="129"/>
      <c r="BL171" s="129"/>
      <c r="BM171" s="129"/>
      <c r="BN171" s="129"/>
      <c r="BO171" s="129"/>
      <c r="BP171" s="129"/>
      <c r="BQ171" s="129"/>
      <c r="BR171" s="129"/>
      <c r="BS171" s="129"/>
      <c r="BT171" s="129"/>
      <c r="BU171" s="129"/>
      <c r="BV171" s="129"/>
      <c r="BW171" s="129"/>
      <c r="BX171" s="129"/>
      <c r="BY171" s="129"/>
      <c r="BZ171" s="129"/>
      <c r="CA171" s="129"/>
      <c r="CB171" s="129"/>
      <c r="CC171" s="129"/>
      <c r="CD171" s="129"/>
      <c r="CE171" s="129"/>
      <c r="CF171" s="129"/>
      <c r="CG171" s="129"/>
      <c r="CH171" s="129"/>
      <c r="CI171" s="129"/>
      <c r="CJ171" s="129"/>
      <c r="CK171" s="129"/>
      <c r="CL171" s="129"/>
      <c r="CM171" s="129"/>
      <c r="CN171" s="129"/>
      <c r="CO171" s="129"/>
      <c r="CP171" s="129"/>
      <c r="CQ171" s="129"/>
      <c r="CR171" s="129"/>
      <c r="CS171" s="129"/>
      <c r="CT171" s="129"/>
      <c r="CU171" s="129"/>
      <c r="CV171" s="129"/>
      <c r="CW171" s="129"/>
      <c r="CX171" s="129"/>
      <c r="CY171" s="129"/>
      <c r="CZ171" s="129"/>
      <c r="DA171" s="129"/>
      <c r="DB171" s="129"/>
      <c r="DC171" s="129"/>
      <c r="DD171" s="129"/>
      <c r="DE171" s="129"/>
      <c r="DF171" s="129"/>
      <c r="DG171" s="129"/>
      <c r="DH171" s="129"/>
      <c r="DI171" s="129"/>
      <c r="DJ171" s="129"/>
      <c r="DK171" s="129"/>
      <c r="DL171" s="129"/>
      <c r="DM171" s="129"/>
      <c r="DN171" s="129"/>
      <c r="DO171" s="129"/>
      <c r="DP171" s="129"/>
      <c r="DQ171" s="129"/>
      <c r="DR171" s="129"/>
      <c r="DS171" s="129"/>
      <c r="DT171" s="129"/>
      <c r="DU171" s="129"/>
      <c r="DV171" s="129"/>
      <c r="DW171" s="129"/>
      <c r="DX171" s="129"/>
      <c r="DY171" s="129"/>
      <c r="GD171" s="134"/>
      <c r="GE171" s="134"/>
    </row>
    <row r="172" spans="2:187" x14ac:dyDescent="0.25">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c r="AU172" s="129"/>
      <c r="AV172" s="129"/>
      <c r="AW172" s="129"/>
      <c r="AX172" s="129"/>
      <c r="AY172" s="129"/>
      <c r="AZ172" s="129"/>
      <c r="BA172" s="129"/>
      <c r="BB172" s="129"/>
      <c r="BC172" s="129"/>
      <c r="BD172" s="129"/>
      <c r="BE172" s="129"/>
      <c r="BF172" s="129"/>
      <c r="BG172" s="129"/>
      <c r="BH172" s="129"/>
      <c r="BI172" s="129"/>
      <c r="BJ172" s="129"/>
      <c r="BK172" s="129"/>
      <c r="BL172" s="129"/>
      <c r="BM172" s="129"/>
      <c r="BN172" s="129"/>
      <c r="BO172" s="129"/>
      <c r="BP172" s="129"/>
      <c r="BQ172" s="129"/>
      <c r="BR172" s="129"/>
      <c r="BS172" s="129"/>
      <c r="BT172" s="129"/>
      <c r="BU172" s="129"/>
      <c r="BV172" s="129"/>
      <c r="BW172" s="129"/>
      <c r="BX172" s="129"/>
      <c r="BY172" s="129"/>
      <c r="BZ172" s="129"/>
      <c r="CA172" s="129"/>
      <c r="CB172" s="129"/>
      <c r="CC172" s="129"/>
      <c r="CD172" s="129"/>
      <c r="CE172" s="129"/>
      <c r="CF172" s="129"/>
      <c r="CG172" s="129"/>
      <c r="CH172" s="129"/>
      <c r="CI172" s="129"/>
      <c r="CJ172" s="129"/>
      <c r="CK172" s="129"/>
      <c r="CL172" s="129"/>
      <c r="CM172" s="129"/>
      <c r="CN172" s="129"/>
      <c r="CO172" s="129"/>
      <c r="CP172" s="129"/>
      <c r="CQ172" s="129"/>
      <c r="CR172" s="129"/>
      <c r="CS172" s="129"/>
      <c r="CT172" s="129"/>
      <c r="CU172" s="129"/>
      <c r="CV172" s="129"/>
      <c r="CW172" s="129"/>
      <c r="CX172" s="129"/>
      <c r="CY172" s="129"/>
      <c r="CZ172" s="129"/>
      <c r="DA172" s="129"/>
      <c r="DB172" s="129"/>
      <c r="DC172" s="129"/>
      <c r="DD172" s="129"/>
      <c r="DE172" s="129"/>
      <c r="DF172" s="129"/>
      <c r="DG172" s="129"/>
      <c r="DH172" s="129"/>
      <c r="DI172" s="129"/>
      <c r="DJ172" s="129"/>
      <c r="DK172" s="129"/>
      <c r="DL172" s="129"/>
      <c r="DM172" s="129"/>
      <c r="DN172" s="129"/>
      <c r="DO172" s="129"/>
      <c r="DP172" s="129"/>
      <c r="DQ172" s="129"/>
      <c r="DR172" s="129"/>
      <c r="DS172" s="129"/>
      <c r="DT172" s="129"/>
      <c r="DU172" s="129"/>
      <c r="DV172" s="129"/>
      <c r="DW172" s="129"/>
      <c r="DX172" s="129"/>
      <c r="DY172" s="129"/>
      <c r="GD172" s="134"/>
      <c r="GE172" s="134"/>
    </row>
    <row r="173" spans="2:187" x14ac:dyDescent="0.25">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c r="AU173" s="129"/>
      <c r="AV173" s="129"/>
      <c r="AW173" s="129"/>
      <c r="AX173" s="129"/>
      <c r="AY173" s="129"/>
      <c r="AZ173" s="129"/>
      <c r="BA173" s="129"/>
      <c r="BB173" s="129"/>
      <c r="BC173" s="129"/>
      <c r="BD173" s="129"/>
      <c r="BE173" s="129"/>
      <c r="BF173" s="129"/>
      <c r="BG173" s="129"/>
      <c r="BH173" s="129"/>
      <c r="BI173" s="129"/>
      <c r="BJ173" s="129"/>
      <c r="BK173" s="129"/>
      <c r="BL173" s="129"/>
      <c r="BM173" s="129"/>
      <c r="BN173" s="129"/>
      <c r="BO173" s="129"/>
      <c r="BP173" s="129"/>
      <c r="BQ173" s="129"/>
      <c r="BR173" s="129"/>
      <c r="BS173" s="129"/>
      <c r="BT173" s="129"/>
      <c r="BU173" s="129"/>
      <c r="BV173" s="129"/>
      <c r="BW173" s="129"/>
      <c r="BX173" s="129"/>
      <c r="BY173" s="129"/>
      <c r="BZ173" s="129"/>
      <c r="CA173" s="129"/>
      <c r="CB173" s="129"/>
      <c r="CC173" s="129"/>
      <c r="CD173" s="129"/>
      <c r="CE173" s="129"/>
      <c r="CF173" s="129"/>
      <c r="CG173" s="129"/>
      <c r="CH173" s="129"/>
      <c r="CI173" s="129"/>
      <c r="CJ173" s="129"/>
      <c r="CK173" s="129"/>
      <c r="CL173" s="129"/>
      <c r="CM173" s="129"/>
      <c r="CN173" s="129"/>
      <c r="CO173" s="129"/>
      <c r="CP173" s="129"/>
      <c r="CQ173" s="129"/>
      <c r="CR173" s="129"/>
      <c r="CS173" s="129"/>
      <c r="CT173" s="129"/>
      <c r="CU173" s="129"/>
      <c r="CV173" s="129"/>
      <c r="CW173" s="129"/>
      <c r="CX173" s="129"/>
      <c r="CY173" s="129"/>
      <c r="CZ173" s="129"/>
      <c r="DA173" s="129"/>
      <c r="DB173" s="129"/>
      <c r="DC173" s="129"/>
      <c r="DD173" s="129"/>
      <c r="DE173" s="129"/>
      <c r="DF173" s="129"/>
      <c r="DG173" s="129"/>
      <c r="DH173" s="129"/>
      <c r="DI173" s="129"/>
      <c r="DJ173" s="129"/>
      <c r="DK173" s="129"/>
      <c r="DL173" s="129"/>
      <c r="DM173" s="129"/>
      <c r="DN173" s="129"/>
      <c r="DO173" s="129"/>
      <c r="DP173" s="129"/>
      <c r="DQ173" s="129"/>
      <c r="DR173" s="129"/>
      <c r="DS173" s="129"/>
      <c r="DT173" s="129"/>
      <c r="DU173" s="129"/>
      <c r="DV173" s="129"/>
      <c r="DW173" s="129"/>
      <c r="DX173" s="129"/>
      <c r="DY173" s="129"/>
      <c r="GD173" s="134"/>
      <c r="GE173" s="134"/>
    </row>
    <row r="174" spans="2:187" x14ac:dyDescent="0.25">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129"/>
      <c r="BQ174" s="129"/>
      <c r="BR174" s="129"/>
      <c r="BS174" s="129"/>
      <c r="BT174" s="129"/>
      <c r="BU174" s="129"/>
      <c r="BV174" s="129"/>
      <c r="BW174" s="129"/>
      <c r="BX174" s="129"/>
      <c r="BY174" s="129"/>
      <c r="BZ174" s="129"/>
      <c r="CA174" s="129"/>
      <c r="CB174" s="129"/>
      <c r="CC174" s="129"/>
      <c r="CD174" s="129"/>
      <c r="CE174" s="129"/>
      <c r="CF174" s="129"/>
      <c r="CG174" s="129"/>
      <c r="CH174" s="129"/>
      <c r="CI174" s="129"/>
      <c r="CJ174" s="129"/>
      <c r="CK174" s="129"/>
      <c r="CL174" s="129"/>
      <c r="CM174" s="129"/>
      <c r="CN174" s="129"/>
      <c r="CO174" s="129"/>
      <c r="CP174" s="129"/>
      <c r="CQ174" s="129"/>
      <c r="CR174" s="129"/>
      <c r="CS174" s="129"/>
      <c r="CT174" s="129"/>
      <c r="CU174" s="129"/>
      <c r="CV174" s="129"/>
      <c r="CW174" s="129"/>
      <c r="CX174" s="129"/>
      <c r="CY174" s="129"/>
      <c r="CZ174" s="129"/>
      <c r="DA174" s="129"/>
      <c r="DB174" s="129"/>
      <c r="DC174" s="129"/>
      <c r="DD174" s="129"/>
      <c r="DE174" s="129"/>
      <c r="DF174" s="129"/>
      <c r="DG174" s="129"/>
      <c r="DH174" s="129"/>
      <c r="DI174" s="129"/>
      <c r="DJ174" s="129"/>
      <c r="DK174" s="129"/>
      <c r="DL174" s="129"/>
      <c r="DM174" s="129"/>
      <c r="DN174" s="129"/>
      <c r="DO174" s="129"/>
      <c r="DP174" s="129"/>
      <c r="DQ174" s="129"/>
      <c r="DR174" s="129"/>
      <c r="DS174" s="129"/>
      <c r="DT174" s="129"/>
      <c r="DU174" s="129"/>
      <c r="DV174" s="129"/>
      <c r="DW174" s="129"/>
      <c r="DX174" s="129"/>
      <c r="DY174" s="129"/>
      <c r="GD174" s="134"/>
      <c r="GE174" s="134"/>
    </row>
    <row r="175" spans="2:187" x14ac:dyDescent="0.25">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c r="AU175" s="129"/>
      <c r="AV175" s="129"/>
      <c r="AW175" s="129"/>
      <c r="AX175" s="129"/>
      <c r="AY175" s="129"/>
      <c r="AZ175" s="129"/>
      <c r="BA175" s="129"/>
      <c r="BB175" s="129"/>
      <c r="BC175" s="129"/>
      <c r="BD175" s="129"/>
      <c r="BE175" s="129"/>
      <c r="BF175" s="129"/>
      <c r="BG175" s="129"/>
      <c r="BH175" s="129"/>
      <c r="BI175" s="129"/>
      <c r="BJ175" s="129"/>
      <c r="BK175" s="129"/>
      <c r="BL175" s="129"/>
      <c r="BM175" s="129"/>
      <c r="BN175" s="129"/>
      <c r="BO175" s="129"/>
      <c r="BP175" s="129"/>
      <c r="BQ175" s="129"/>
      <c r="BR175" s="129"/>
      <c r="BS175" s="129"/>
      <c r="BT175" s="129"/>
      <c r="BU175" s="129"/>
      <c r="BV175" s="129"/>
      <c r="BW175" s="129"/>
      <c r="BX175" s="129"/>
      <c r="BY175" s="129"/>
      <c r="BZ175" s="129"/>
      <c r="CA175" s="129"/>
      <c r="CB175" s="129"/>
      <c r="CC175" s="129"/>
      <c r="CD175" s="129"/>
      <c r="CE175" s="129"/>
      <c r="CF175" s="129"/>
      <c r="CG175" s="129"/>
      <c r="CH175" s="129"/>
      <c r="CI175" s="129"/>
      <c r="CJ175" s="129"/>
      <c r="CK175" s="129"/>
      <c r="CL175" s="129"/>
      <c r="CM175" s="129"/>
      <c r="CN175" s="129"/>
      <c r="CO175" s="129"/>
      <c r="CP175" s="129"/>
      <c r="CQ175" s="129"/>
      <c r="CR175" s="129"/>
      <c r="CS175" s="129"/>
      <c r="CT175" s="129"/>
      <c r="CU175" s="129"/>
      <c r="CV175" s="129"/>
      <c r="CW175" s="129"/>
      <c r="CX175" s="129"/>
      <c r="CY175" s="129"/>
      <c r="CZ175" s="129"/>
      <c r="DA175" s="129"/>
      <c r="DB175" s="129"/>
      <c r="DC175" s="129"/>
      <c r="DD175" s="129"/>
      <c r="DE175" s="129"/>
      <c r="DF175" s="129"/>
      <c r="DG175" s="129"/>
      <c r="DH175" s="129"/>
      <c r="DI175" s="129"/>
      <c r="DJ175" s="129"/>
      <c r="DK175" s="129"/>
      <c r="DL175" s="129"/>
      <c r="DM175" s="129"/>
      <c r="DN175" s="129"/>
      <c r="DO175" s="129"/>
      <c r="DP175" s="129"/>
      <c r="DQ175" s="129"/>
      <c r="DR175" s="129"/>
      <c r="DS175" s="129"/>
      <c r="DT175" s="129"/>
      <c r="DU175" s="129"/>
      <c r="DV175" s="129"/>
      <c r="DW175" s="129"/>
      <c r="DX175" s="129"/>
      <c r="DY175" s="129"/>
      <c r="GD175" s="134"/>
      <c r="GE175" s="134"/>
    </row>
    <row r="176" spans="2:187" x14ac:dyDescent="0.25">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129"/>
      <c r="BQ176" s="129"/>
      <c r="BR176" s="129"/>
      <c r="BS176" s="129"/>
      <c r="BT176" s="129"/>
      <c r="BU176" s="129"/>
      <c r="BV176" s="129"/>
      <c r="BW176" s="129"/>
      <c r="BX176" s="129"/>
      <c r="BY176" s="129"/>
      <c r="BZ176" s="129"/>
      <c r="CA176" s="129"/>
      <c r="CB176" s="129"/>
      <c r="CC176" s="129"/>
      <c r="CD176" s="129"/>
      <c r="CE176" s="129"/>
      <c r="CF176" s="129"/>
      <c r="CG176" s="129"/>
      <c r="CH176" s="129"/>
      <c r="CI176" s="129"/>
      <c r="CJ176" s="129"/>
      <c r="CK176" s="129"/>
      <c r="CL176" s="129"/>
      <c r="CM176" s="129"/>
      <c r="CN176" s="129"/>
      <c r="CO176" s="129"/>
      <c r="CP176" s="129"/>
      <c r="CQ176" s="129"/>
      <c r="CR176" s="129"/>
      <c r="CS176" s="129"/>
      <c r="CT176" s="129"/>
      <c r="CU176" s="129"/>
      <c r="CV176" s="129"/>
      <c r="CW176" s="129"/>
      <c r="CX176" s="129"/>
      <c r="CY176" s="129"/>
      <c r="CZ176" s="129"/>
      <c r="DA176" s="129"/>
      <c r="DB176" s="129"/>
      <c r="DC176" s="129"/>
      <c r="DD176" s="129"/>
      <c r="DE176" s="129"/>
      <c r="DF176" s="129"/>
      <c r="DG176" s="129"/>
      <c r="DH176" s="129"/>
      <c r="DI176" s="129"/>
      <c r="DJ176" s="129"/>
      <c r="DK176" s="129"/>
      <c r="DL176" s="129"/>
      <c r="DM176" s="129"/>
      <c r="DN176" s="129"/>
      <c r="DO176" s="129"/>
      <c r="DP176" s="129"/>
      <c r="DQ176" s="129"/>
      <c r="DR176" s="129"/>
      <c r="DS176" s="129"/>
      <c r="DT176" s="129"/>
      <c r="DU176" s="129"/>
      <c r="DV176" s="129"/>
      <c r="DW176" s="129"/>
      <c r="DX176" s="129"/>
      <c r="DY176" s="129"/>
      <c r="GD176" s="134"/>
      <c r="GE176" s="134"/>
    </row>
    <row r="177" spans="2:187" x14ac:dyDescent="0.25">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29"/>
      <c r="AR177" s="129"/>
      <c r="AS177" s="129"/>
      <c r="AT177" s="129"/>
      <c r="AU177" s="129"/>
      <c r="AV177" s="129"/>
      <c r="AW177" s="129"/>
      <c r="AX177" s="129"/>
      <c r="AY177" s="129"/>
      <c r="AZ177" s="129"/>
      <c r="BA177" s="129"/>
      <c r="BB177" s="129"/>
      <c r="BC177" s="129"/>
      <c r="BD177" s="129"/>
      <c r="BE177" s="129"/>
      <c r="BF177" s="129"/>
      <c r="BG177" s="129"/>
      <c r="BH177" s="129"/>
      <c r="BI177" s="129"/>
      <c r="BJ177" s="129"/>
      <c r="BK177" s="129"/>
      <c r="BL177" s="129"/>
      <c r="BM177" s="129"/>
      <c r="BN177" s="129"/>
      <c r="BO177" s="129"/>
      <c r="BP177" s="129"/>
      <c r="BQ177" s="129"/>
      <c r="BR177" s="129"/>
      <c r="BS177" s="129"/>
      <c r="BT177" s="129"/>
      <c r="BU177" s="129"/>
      <c r="BV177" s="129"/>
      <c r="BW177" s="129"/>
      <c r="BX177" s="129"/>
      <c r="BY177" s="129"/>
      <c r="BZ177" s="129"/>
      <c r="CA177" s="129"/>
      <c r="CB177" s="129"/>
      <c r="CC177" s="129"/>
      <c r="CD177" s="129"/>
      <c r="CE177" s="129"/>
      <c r="CF177" s="129"/>
      <c r="CG177" s="129"/>
      <c r="CH177" s="129"/>
      <c r="CI177" s="129"/>
      <c r="CJ177" s="129"/>
      <c r="CK177" s="129"/>
      <c r="CL177" s="129"/>
      <c r="CM177" s="129"/>
      <c r="CN177" s="129"/>
      <c r="CO177" s="129"/>
      <c r="CP177" s="129"/>
      <c r="CQ177" s="129"/>
      <c r="CR177" s="129"/>
      <c r="CS177" s="129"/>
      <c r="CT177" s="129"/>
      <c r="CU177" s="129"/>
      <c r="CV177" s="129"/>
      <c r="CW177" s="129"/>
      <c r="CX177" s="129"/>
      <c r="CY177" s="129"/>
      <c r="CZ177" s="129"/>
      <c r="DA177" s="129"/>
      <c r="DB177" s="129"/>
      <c r="DC177" s="129"/>
      <c r="DD177" s="129"/>
      <c r="DE177" s="129"/>
      <c r="DF177" s="129"/>
      <c r="DG177" s="129"/>
      <c r="DH177" s="129"/>
      <c r="DI177" s="129"/>
      <c r="DJ177" s="129"/>
      <c r="DK177" s="129"/>
      <c r="DL177" s="129"/>
      <c r="DM177" s="129"/>
      <c r="DN177" s="129"/>
      <c r="DO177" s="129"/>
      <c r="DP177" s="129"/>
      <c r="DQ177" s="129"/>
      <c r="DR177" s="129"/>
      <c r="DS177" s="129"/>
      <c r="DT177" s="129"/>
      <c r="DU177" s="129"/>
      <c r="DV177" s="129"/>
      <c r="DW177" s="129"/>
      <c r="DX177" s="129"/>
      <c r="DY177" s="129"/>
      <c r="GD177" s="134"/>
      <c r="GE177" s="134"/>
    </row>
    <row r="178" spans="2:187" x14ac:dyDescent="0.25">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c r="AI178" s="129"/>
      <c r="AJ178" s="129"/>
      <c r="AK178" s="129"/>
      <c r="AL178" s="129"/>
      <c r="AM178" s="129"/>
      <c r="AN178" s="129"/>
      <c r="AO178" s="129"/>
      <c r="AP178" s="129"/>
      <c r="AQ178" s="129"/>
      <c r="AR178" s="129"/>
      <c r="AS178" s="129"/>
      <c r="AT178" s="129"/>
      <c r="AU178" s="129"/>
      <c r="AV178" s="129"/>
      <c r="AW178" s="129"/>
      <c r="AX178" s="129"/>
      <c r="AY178" s="129"/>
      <c r="AZ178" s="129"/>
      <c r="BA178" s="129"/>
      <c r="BB178" s="129"/>
      <c r="BC178" s="129"/>
      <c r="BD178" s="129"/>
      <c r="BE178" s="129"/>
      <c r="BF178" s="129"/>
      <c r="BG178" s="129"/>
      <c r="BH178" s="129"/>
      <c r="BI178" s="129"/>
      <c r="BJ178" s="129"/>
      <c r="BK178" s="129"/>
      <c r="BL178" s="129"/>
      <c r="BM178" s="129"/>
      <c r="BN178" s="129"/>
      <c r="BO178" s="129"/>
      <c r="BP178" s="129"/>
      <c r="BQ178" s="129"/>
      <c r="BR178" s="129"/>
      <c r="BS178" s="129"/>
      <c r="BT178" s="129"/>
      <c r="BU178" s="129"/>
      <c r="BV178" s="129"/>
      <c r="BW178" s="129"/>
      <c r="BX178" s="129"/>
      <c r="BY178" s="129"/>
      <c r="BZ178" s="129"/>
      <c r="CA178" s="129"/>
      <c r="CB178" s="129"/>
      <c r="CC178" s="129"/>
      <c r="CD178" s="129"/>
      <c r="CE178" s="129"/>
      <c r="CF178" s="129"/>
      <c r="CG178" s="129"/>
      <c r="CH178" s="129"/>
      <c r="CI178" s="129"/>
      <c r="CJ178" s="129"/>
      <c r="CK178" s="129"/>
      <c r="CL178" s="129"/>
      <c r="CM178" s="129"/>
      <c r="CN178" s="129"/>
      <c r="CO178" s="129"/>
      <c r="CP178" s="129"/>
      <c r="CQ178" s="129"/>
      <c r="CR178" s="129"/>
      <c r="CS178" s="129"/>
      <c r="CT178" s="129"/>
      <c r="CU178" s="129"/>
      <c r="CV178" s="129"/>
      <c r="CW178" s="129"/>
      <c r="CX178" s="129"/>
      <c r="CY178" s="129"/>
      <c r="CZ178" s="129"/>
      <c r="DA178" s="129"/>
      <c r="DB178" s="129"/>
      <c r="DC178" s="129"/>
      <c r="DD178" s="129"/>
      <c r="DE178" s="129"/>
      <c r="DF178" s="129"/>
      <c r="DG178" s="129"/>
      <c r="DH178" s="129"/>
      <c r="DI178" s="129"/>
      <c r="DJ178" s="129"/>
      <c r="DK178" s="129"/>
      <c r="DL178" s="129"/>
      <c r="DM178" s="129"/>
      <c r="DN178" s="129"/>
      <c r="DO178" s="129"/>
      <c r="DP178" s="129"/>
      <c r="DQ178" s="129"/>
      <c r="DR178" s="129"/>
      <c r="DS178" s="129"/>
      <c r="DT178" s="129"/>
      <c r="DU178" s="129"/>
      <c r="DV178" s="129"/>
      <c r="DW178" s="129"/>
      <c r="DX178" s="129"/>
      <c r="DY178" s="129"/>
      <c r="GD178" s="134"/>
      <c r="GE178" s="134"/>
    </row>
    <row r="179" spans="2:187" x14ac:dyDescent="0.25">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c r="AI179" s="129"/>
      <c r="AJ179" s="129"/>
      <c r="AK179" s="129"/>
      <c r="AL179" s="129"/>
      <c r="AM179" s="129"/>
      <c r="AN179" s="129"/>
      <c r="AO179" s="129"/>
      <c r="AP179" s="129"/>
      <c r="AQ179" s="129"/>
      <c r="AR179" s="129"/>
      <c r="AS179" s="129"/>
      <c r="AT179" s="129"/>
      <c r="AU179" s="129"/>
      <c r="AV179" s="129"/>
      <c r="AW179" s="129"/>
      <c r="AX179" s="129"/>
      <c r="AY179" s="129"/>
      <c r="AZ179" s="129"/>
      <c r="BA179" s="129"/>
      <c r="BB179" s="129"/>
      <c r="BC179" s="129"/>
      <c r="BD179" s="129"/>
      <c r="BE179" s="129"/>
      <c r="BF179" s="129"/>
      <c r="BG179" s="129"/>
      <c r="BH179" s="129"/>
      <c r="BI179" s="129"/>
      <c r="BJ179" s="129"/>
      <c r="BK179" s="129"/>
      <c r="BL179" s="129"/>
      <c r="BM179" s="129"/>
      <c r="BN179" s="129"/>
      <c r="BO179" s="129"/>
      <c r="BP179" s="129"/>
      <c r="BQ179" s="129"/>
      <c r="BR179" s="129"/>
      <c r="BS179" s="129"/>
      <c r="BT179" s="129"/>
      <c r="BU179" s="129"/>
      <c r="BV179" s="129"/>
      <c r="BW179" s="129"/>
      <c r="BX179" s="129"/>
      <c r="BY179" s="129"/>
      <c r="BZ179" s="129"/>
      <c r="CA179" s="129"/>
      <c r="CB179" s="129"/>
      <c r="CC179" s="129"/>
      <c r="CD179" s="129"/>
      <c r="CE179" s="129"/>
      <c r="CF179" s="129"/>
      <c r="CG179" s="129"/>
      <c r="CH179" s="129"/>
      <c r="CI179" s="129"/>
      <c r="CJ179" s="129"/>
      <c r="CK179" s="129"/>
      <c r="CL179" s="129"/>
      <c r="CM179" s="129"/>
      <c r="CN179" s="129"/>
      <c r="CO179" s="129"/>
      <c r="CP179" s="129"/>
      <c r="CQ179" s="129"/>
      <c r="CR179" s="129"/>
      <c r="CS179" s="129"/>
      <c r="CT179" s="129"/>
      <c r="CU179" s="129"/>
      <c r="CV179" s="129"/>
      <c r="CW179" s="129"/>
      <c r="CX179" s="129"/>
      <c r="CY179" s="129"/>
      <c r="CZ179" s="129"/>
      <c r="DA179" s="129"/>
      <c r="DB179" s="129"/>
      <c r="DC179" s="129"/>
      <c r="DD179" s="129"/>
      <c r="DE179" s="129"/>
      <c r="DF179" s="129"/>
      <c r="DG179" s="129"/>
      <c r="DH179" s="129"/>
      <c r="DI179" s="129"/>
      <c r="DJ179" s="129"/>
      <c r="DK179" s="129"/>
      <c r="DL179" s="129"/>
      <c r="DM179" s="129"/>
      <c r="DN179" s="129"/>
      <c r="DO179" s="129"/>
      <c r="DP179" s="129"/>
      <c r="DQ179" s="129"/>
      <c r="DR179" s="129"/>
      <c r="DS179" s="129"/>
      <c r="DT179" s="129"/>
      <c r="DU179" s="129"/>
      <c r="DV179" s="129"/>
      <c r="DW179" s="129"/>
      <c r="DX179" s="129"/>
      <c r="DY179" s="129"/>
      <c r="GD179" s="134"/>
      <c r="GE179" s="134"/>
    </row>
    <row r="180" spans="2:187" x14ac:dyDescent="0.25">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29"/>
      <c r="AR180" s="129"/>
      <c r="AS180" s="129"/>
      <c r="AT180" s="129"/>
      <c r="AU180" s="129"/>
      <c r="AV180" s="129"/>
      <c r="AW180" s="129"/>
      <c r="AX180" s="129"/>
      <c r="AY180" s="129"/>
      <c r="AZ180" s="129"/>
      <c r="BA180" s="129"/>
      <c r="BB180" s="129"/>
      <c r="BC180" s="129"/>
      <c r="BD180" s="129"/>
      <c r="BE180" s="129"/>
      <c r="BF180" s="129"/>
      <c r="BG180" s="129"/>
      <c r="BH180" s="129"/>
      <c r="BI180" s="129"/>
      <c r="BJ180" s="129"/>
      <c r="BK180" s="129"/>
      <c r="BL180" s="129"/>
      <c r="BM180" s="129"/>
      <c r="BN180" s="129"/>
      <c r="BO180" s="129"/>
      <c r="BP180" s="129"/>
      <c r="BQ180" s="129"/>
      <c r="BR180" s="129"/>
      <c r="BS180" s="129"/>
      <c r="BT180" s="129"/>
      <c r="BU180" s="129"/>
      <c r="BV180" s="129"/>
      <c r="BW180" s="129"/>
      <c r="BX180" s="129"/>
      <c r="BY180" s="129"/>
      <c r="BZ180" s="129"/>
      <c r="CA180" s="129"/>
      <c r="CB180" s="129"/>
      <c r="CC180" s="129"/>
      <c r="CD180" s="129"/>
      <c r="CE180" s="129"/>
      <c r="CF180" s="129"/>
      <c r="CG180" s="129"/>
      <c r="CH180" s="129"/>
      <c r="CI180" s="129"/>
      <c r="CJ180" s="129"/>
      <c r="CK180" s="129"/>
      <c r="CL180" s="129"/>
      <c r="CM180" s="129"/>
      <c r="CN180" s="129"/>
      <c r="CO180" s="129"/>
      <c r="CP180" s="129"/>
      <c r="CQ180" s="129"/>
      <c r="CR180" s="129"/>
      <c r="CS180" s="129"/>
      <c r="CT180" s="129"/>
      <c r="CU180" s="129"/>
      <c r="CV180" s="129"/>
      <c r="CW180" s="129"/>
      <c r="CX180" s="129"/>
      <c r="CY180" s="129"/>
      <c r="CZ180" s="129"/>
      <c r="DA180" s="129"/>
      <c r="DB180" s="129"/>
      <c r="DC180" s="129"/>
      <c r="DD180" s="129"/>
      <c r="DE180" s="129"/>
      <c r="DF180" s="129"/>
      <c r="DG180" s="129"/>
      <c r="DH180" s="129"/>
      <c r="DI180" s="129"/>
      <c r="DJ180" s="129"/>
      <c r="DK180" s="129"/>
      <c r="DL180" s="129"/>
      <c r="DM180" s="129"/>
      <c r="DN180" s="129"/>
      <c r="DO180" s="129"/>
      <c r="DP180" s="129"/>
      <c r="DQ180" s="129"/>
      <c r="DR180" s="129"/>
      <c r="DS180" s="129"/>
      <c r="DT180" s="129"/>
      <c r="DU180" s="129"/>
      <c r="DV180" s="129"/>
      <c r="DW180" s="129"/>
      <c r="DX180" s="129"/>
      <c r="DY180" s="129"/>
      <c r="GD180" s="134"/>
      <c r="GE180" s="134"/>
    </row>
    <row r="181" spans="2:187" x14ac:dyDescent="0.25">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c r="AI181" s="129"/>
      <c r="AJ181" s="129"/>
      <c r="AK181" s="129"/>
      <c r="AL181" s="129"/>
      <c r="AM181" s="129"/>
      <c r="AN181" s="129"/>
      <c r="AO181" s="129"/>
      <c r="AP181" s="129"/>
      <c r="AQ181" s="129"/>
      <c r="AR181" s="129"/>
      <c r="AS181" s="129"/>
      <c r="AT181" s="129"/>
      <c r="AU181" s="129"/>
      <c r="AV181" s="129"/>
      <c r="AW181" s="129"/>
      <c r="AX181" s="129"/>
      <c r="AY181" s="129"/>
      <c r="AZ181" s="129"/>
      <c r="BA181" s="129"/>
      <c r="BB181" s="129"/>
      <c r="BC181" s="129"/>
      <c r="BD181" s="129"/>
      <c r="BE181" s="129"/>
      <c r="BF181" s="129"/>
      <c r="BG181" s="129"/>
      <c r="BH181" s="129"/>
      <c r="BI181" s="129"/>
      <c r="BJ181" s="129"/>
      <c r="BK181" s="129"/>
      <c r="BL181" s="129"/>
      <c r="BM181" s="129"/>
      <c r="BN181" s="129"/>
      <c r="BO181" s="129"/>
      <c r="BP181" s="129"/>
      <c r="BQ181" s="129"/>
      <c r="BR181" s="129"/>
      <c r="BS181" s="129"/>
      <c r="BT181" s="129"/>
      <c r="BU181" s="129"/>
      <c r="BV181" s="129"/>
      <c r="BW181" s="129"/>
      <c r="BX181" s="129"/>
      <c r="BY181" s="129"/>
      <c r="BZ181" s="129"/>
      <c r="CA181" s="129"/>
      <c r="CB181" s="129"/>
      <c r="CC181" s="129"/>
      <c r="CD181" s="129"/>
      <c r="CE181" s="129"/>
      <c r="CF181" s="129"/>
      <c r="CG181" s="129"/>
      <c r="CH181" s="129"/>
      <c r="CI181" s="129"/>
      <c r="CJ181" s="129"/>
      <c r="CK181" s="129"/>
      <c r="CL181" s="129"/>
      <c r="CM181" s="129"/>
      <c r="CN181" s="129"/>
      <c r="CO181" s="129"/>
      <c r="CP181" s="129"/>
      <c r="CQ181" s="129"/>
      <c r="CR181" s="129"/>
      <c r="CS181" s="129"/>
      <c r="CT181" s="129"/>
      <c r="CU181" s="129"/>
      <c r="CV181" s="129"/>
      <c r="CW181" s="129"/>
      <c r="CX181" s="129"/>
      <c r="CY181" s="129"/>
      <c r="CZ181" s="129"/>
      <c r="DA181" s="129"/>
      <c r="DB181" s="129"/>
      <c r="DC181" s="129"/>
      <c r="DD181" s="129"/>
      <c r="DE181" s="129"/>
      <c r="DF181" s="129"/>
      <c r="DG181" s="129"/>
      <c r="DH181" s="129"/>
      <c r="DI181" s="129"/>
      <c r="DJ181" s="129"/>
      <c r="DK181" s="129"/>
      <c r="DL181" s="129"/>
      <c r="DM181" s="129"/>
      <c r="DN181" s="129"/>
      <c r="DO181" s="129"/>
      <c r="DP181" s="129"/>
      <c r="DQ181" s="129"/>
      <c r="DR181" s="129"/>
      <c r="DS181" s="129"/>
      <c r="DT181" s="129"/>
      <c r="DU181" s="129"/>
      <c r="DV181" s="129"/>
      <c r="DW181" s="129"/>
      <c r="DX181" s="129"/>
      <c r="DY181" s="129"/>
      <c r="GD181" s="134"/>
      <c r="GE181" s="134"/>
    </row>
    <row r="182" spans="2:187" x14ac:dyDescent="0.25">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c r="AM182" s="129"/>
      <c r="AN182" s="129"/>
      <c r="AO182" s="129"/>
      <c r="AP182" s="129"/>
      <c r="AQ182" s="129"/>
      <c r="AR182" s="129"/>
      <c r="AS182" s="129"/>
      <c r="AT182" s="129"/>
      <c r="AU182" s="129"/>
      <c r="AV182" s="129"/>
      <c r="AW182" s="129"/>
      <c r="AX182" s="129"/>
      <c r="AY182" s="129"/>
      <c r="AZ182" s="129"/>
      <c r="BA182" s="129"/>
      <c r="BB182" s="129"/>
      <c r="BC182" s="129"/>
      <c r="BD182" s="129"/>
      <c r="BE182" s="129"/>
      <c r="BF182" s="129"/>
      <c r="BG182" s="129"/>
      <c r="BH182" s="129"/>
      <c r="BI182" s="129"/>
      <c r="BJ182" s="129"/>
      <c r="BK182" s="129"/>
      <c r="BL182" s="129"/>
      <c r="BM182" s="129"/>
      <c r="BN182" s="129"/>
      <c r="BO182" s="129"/>
      <c r="BP182" s="129"/>
      <c r="BQ182" s="129"/>
      <c r="BR182" s="129"/>
      <c r="BS182" s="129"/>
      <c r="BT182" s="129"/>
      <c r="BU182" s="129"/>
      <c r="BV182" s="129"/>
      <c r="BW182" s="129"/>
      <c r="BX182" s="129"/>
      <c r="BY182" s="129"/>
      <c r="BZ182" s="129"/>
      <c r="CA182" s="129"/>
      <c r="CB182" s="129"/>
      <c r="CC182" s="129"/>
      <c r="CD182" s="129"/>
      <c r="CE182" s="129"/>
      <c r="CF182" s="129"/>
      <c r="CG182" s="129"/>
      <c r="CH182" s="129"/>
      <c r="CI182" s="129"/>
      <c r="CJ182" s="129"/>
      <c r="CK182" s="129"/>
      <c r="CL182" s="129"/>
      <c r="CM182" s="129"/>
      <c r="CN182" s="129"/>
      <c r="CO182" s="129"/>
      <c r="CP182" s="129"/>
      <c r="CQ182" s="129"/>
      <c r="CR182" s="129"/>
      <c r="CS182" s="129"/>
      <c r="CT182" s="129"/>
      <c r="CU182" s="129"/>
      <c r="CV182" s="129"/>
      <c r="CW182" s="129"/>
      <c r="CX182" s="129"/>
      <c r="CY182" s="129"/>
      <c r="CZ182" s="129"/>
      <c r="DA182" s="129"/>
      <c r="DB182" s="129"/>
      <c r="DC182" s="129"/>
      <c r="DD182" s="129"/>
      <c r="DE182" s="129"/>
      <c r="DF182" s="129"/>
      <c r="DG182" s="129"/>
      <c r="DH182" s="129"/>
      <c r="DI182" s="129"/>
      <c r="DJ182" s="129"/>
      <c r="DK182" s="129"/>
      <c r="DL182" s="129"/>
      <c r="DM182" s="129"/>
      <c r="DN182" s="129"/>
      <c r="DO182" s="129"/>
      <c r="DP182" s="129"/>
      <c r="DQ182" s="129"/>
      <c r="DR182" s="129"/>
      <c r="DS182" s="129"/>
      <c r="DT182" s="129"/>
      <c r="DU182" s="129"/>
      <c r="DV182" s="129"/>
      <c r="DW182" s="129"/>
      <c r="DX182" s="129"/>
      <c r="DY182" s="129"/>
      <c r="GD182" s="134"/>
      <c r="GE182" s="134"/>
    </row>
    <row r="183" spans="2:187" x14ac:dyDescent="0.25">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c r="AI183" s="129"/>
      <c r="AJ183" s="129"/>
      <c r="AK183" s="129"/>
      <c r="AL183" s="129"/>
      <c r="AM183" s="129"/>
      <c r="AN183" s="129"/>
      <c r="AO183" s="129"/>
      <c r="AP183" s="129"/>
      <c r="AQ183" s="129"/>
      <c r="AR183" s="129"/>
      <c r="AS183" s="129"/>
      <c r="AT183" s="129"/>
      <c r="AU183" s="129"/>
      <c r="AV183" s="129"/>
      <c r="AW183" s="129"/>
      <c r="AX183" s="129"/>
      <c r="AY183" s="129"/>
      <c r="AZ183" s="129"/>
      <c r="BA183" s="129"/>
      <c r="BB183" s="129"/>
      <c r="BC183" s="129"/>
      <c r="BD183" s="129"/>
      <c r="BE183" s="129"/>
      <c r="BF183" s="129"/>
      <c r="BG183" s="129"/>
      <c r="BH183" s="129"/>
      <c r="BI183" s="129"/>
      <c r="BJ183" s="129"/>
      <c r="BK183" s="129"/>
      <c r="BL183" s="129"/>
      <c r="BM183" s="129"/>
      <c r="BN183" s="129"/>
      <c r="BO183" s="129"/>
      <c r="BP183" s="129"/>
      <c r="BQ183" s="129"/>
      <c r="BR183" s="129"/>
      <c r="BS183" s="129"/>
      <c r="BT183" s="129"/>
      <c r="BU183" s="129"/>
      <c r="BV183" s="129"/>
      <c r="BW183" s="129"/>
      <c r="BX183" s="129"/>
      <c r="BY183" s="129"/>
      <c r="BZ183" s="129"/>
      <c r="CA183" s="129"/>
      <c r="CB183" s="129"/>
      <c r="CC183" s="129"/>
      <c r="CD183" s="129"/>
      <c r="CE183" s="129"/>
      <c r="CF183" s="129"/>
      <c r="CG183" s="129"/>
      <c r="CH183" s="129"/>
      <c r="CI183" s="129"/>
      <c r="CJ183" s="129"/>
      <c r="CK183" s="129"/>
      <c r="CL183" s="129"/>
      <c r="CM183" s="129"/>
      <c r="CN183" s="129"/>
      <c r="CO183" s="129"/>
      <c r="CP183" s="129"/>
      <c r="CQ183" s="129"/>
      <c r="CR183" s="129"/>
      <c r="CS183" s="129"/>
      <c r="CT183" s="129"/>
      <c r="CU183" s="129"/>
      <c r="CV183" s="129"/>
      <c r="CW183" s="129"/>
      <c r="CX183" s="129"/>
      <c r="CY183" s="129"/>
      <c r="CZ183" s="129"/>
      <c r="DA183" s="129"/>
      <c r="DB183" s="129"/>
      <c r="DC183" s="129"/>
      <c r="DD183" s="129"/>
      <c r="DE183" s="129"/>
      <c r="DF183" s="129"/>
      <c r="DG183" s="129"/>
      <c r="DH183" s="129"/>
      <c r="DI183" s="129"/>
      <c r="DJ183" s="129"/>
      <c r="DK183" s="129"/>
      <c r="DL183" s="129"/>
      <c r="DM183" s="129"/>
      <c r="DN183" s="129"/>
      <c r="DO183" s="129"/>
      <c r="DP183" s="129"/>
      <c r="DQ183" s="129"/>
      <c r="DR183" s="129"/>
      <c r="DS183" s="129"/>
      <c r="DT183" s="129"/>
      <c r="DU183" s="129"/>
      <c r="DV183" s="129"/>
      <c r="DW183" s="129"/>
      <c r="DX183" s="129"/>
      <c r="DY183" s="129"/>
      <c r="GD183" s="134"/>
      <c r="GE183" s="134"/>
    </row>
    <row r="184" spans="2:187" x14ac:dyDescent="0.25">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c r="AI184" s="129"/>
      <c r="AJ184" s="129"/>
      <c r="AK184" s="129"/>
      <c r="AL184" s="129"/>
      <c r="AM184" s="129"/>
      <c r="AN184" s="129"/>
      <c r="AO184" s="129"/>
      <c r="AP184" s="129"/>
      <c r="AQ184" s="129"/>
      <c r="AR184" s="129"/>
      <c r="AS184" s="129"/>
      <c r="AT184" s="129"/>
      <c r="AU184" s="129"/>
      <c r="AV184" s="129"/>
      <c r="AW184" s="129"/>
      <c r="AX184" s="129"/>
      <c r="AY184" s="129"/>
      <c r="AZ184" s="129"/>
      <c r="BA184" s="129"/>
      <c r="BB184" s="129"/>
      <c r="BC184" s="129"/>
      <c r="BD184" s="129"/>
      <c r="BE184" s="129"/>
      <c r="BF184" s="129"/>
      <c r="BG184" s="129"/>
      <c r="BH184" s="129"/>
      <c r="BI184" s="129"/>
      <c r="BJ184" s="129"/>
      <c r="BK184" s="129"/>
      <c r="BL184" s="129"/>
      <c r="BM184" s="129"/>
      <c r="BN184" s="129"/>
      <c r="BO184" s="129"/>
      <c r="BP184" s="129"/>
      <c r="BQ184" s="129"/>
      <c r="BR184" s="129"/>
      <c r="BS184" s="129"/>
      <c r="BT184" s="129"/>
      <c r="BU184" s="129"/>
      <c r="BV184" s="129"/>
      <c r="BW184" s="129"/>
      <c r="BX184" s="129"/>
      <c r="BY184" s="129"/>
      <c r="BZ184" s="129"/>
      <c r="CA184" s="129"/>
      <c r="CB184" s="129"/>
      <c r="CC184" s="129"/>
      <c r="CD184" s="129"/>
      <c r="CE184" s="129"/>
      <c r="CF184" s="129"/>
      <c r="CG184" s="129"/>
      <c r="CH184" s="129"/>
      <c r="CI184" s="129"/>
      <c r="CJ184" s="129"/>
      <c r="CK184" s="129"/>
      <c r="CL184" s="129"/>
      <c r="CM184" s="129"/>
      <c r="CN184" s="129"/>
      <c r="CO184" s="129"/>
      <c r="CP184" s="129"/>
      <c r="CQ184" s="129"/>
      <c r="CR184" s="129"/>
      <c r="CS184" s="129"/>
      <c r="CT184" s="129"/>
      <c r="CU184" s="129"/>
      <c r="CV184" s="129"/>
      <c r="CW184" s="129"/>
      <c r="CX184" s="129"/>
      <c r="CY184" s="129"/>
      <c r="CZ184" s="129"/>
      <c r="DA184" s="129"/>
      <c r="DB184" s="129"/>
      <c r="DC184" s="129"/>
      <c r="DD184" s="129"/>
      <c r="DE184" s="129"/>
      <c r="DF184" s="129"/>
      <c r="DG184" s="129"/>
      <c r="DH184" s="129"/>
      <c r="DI184" s="129"/>
      <c r="DJ184" s="129"/>
      <c r="DK184" s="129"/>
      <c r="DL184" s="129"/>
      <c r="DM184" s="129"/>
      <c r="DN184" s="129"/>
      <c r="DO184" s="129"/>
      <c r="DP184" s="129"/>
      <c r="DQ184" s="129"/>
      <c r="DR184" s="129"/>
      <c r="DS184" s="129"/>
      <c r="DT184" s="129"/>
      <c r="DU184" s="129"/>
      <c r="DV184" s="129"/>
      <c r="DW184" s="129"/>
      <c r="DX184" s="129"/>
      <c r="DY184" s="129"/>
      <c r="GD184" s="134"/>
      <c r="GE184" s="134"/>
    </row>
    <row r="185" spans="2:187" x14ac:dyDescent="0.25">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c r="AI185" s="129"/>
      <c r="AJ185" s="129"/>
      <c r="AK185" s="129"/>
      <c r="AL185" s="129"/>
      <c r="AM185" s="129"/>
      <c r="AN185" s="129"/>
      <c r="AO185" s="129"/>
      <c r="AP185" s="129"/>
      <c r="AQ185" s="129"/>
      <c r="AR185" s="129"/>
      <c r="AS185" s="129"/>
      <c r="AT185" s="129"/>
      <c r="AU185" s="129"/>
      <c r="AV185" s="129"/>
      <c r="AW185" s="129"/>
      <c r="AX185" s="129"/>
      <c r="AY185" s="129"/>
      <c r="AZ185" s="129"/>
      <c r="BA185" s="129"/>
      <c r="BB185" s="129"/>
      <c r="BC185" s="129"/>
      <c r="BD185" s="129"/>
      <c r="BE185" s="129"/>
      <c r="BF185" s="129"/>
      <c r="BG185" s="129"/>
      <c r="BH185" s="129"/>
      <c r="BI185" s="129"/>
      <c r="BJ185" s="129"/>
      <c r="BK185" s="129"/>
      <c r="BL185" s="129"/>
      <c r="BM185" s="129"/>
      <c r="BN185" s="129"/>
      <c r="BO185" s="129"/>
      <c r="BP185" s="129"/>
      <c r="BQ185" s="129"/>
      <c r="BR185" s="129"/>
      <c r="BS185" s="129"/>
      <c r="BT185" s="129"/>
      <c r="BU185" s="129"/>
      <c r="BV185" s="129"/>
      <c r="BW185" s="129"/>
      <c r="BX185" s="129"/>
      <c r="BY185" s="129"/>
      <c r="BZ185" s="129"/>
      <c r="CA185" s="129"/>
      <c r="CB185" s="129"/>
      <c r="CC185" s="129"/>
      <c r="CD185" s="129"/>
      <c r="CE185" s="129"/>
      <c r="CF185" s="129"/>
      <c r="CG185" s="129"/>
      <c r="CH185" s="129"/>
      <c r="CI185" s="129"/>
      <c r="CJ185" s="129"/>
      <c r="CK185" s="129"/>
      <c r="CL185" s="129"/>
      <c r="CM185" s="129"/>
      <c r="CN185" s="129"/>
      <c r="CO185" s="129"/>
      <c r="CP185" s="129"/>
      <c r="CQ185" s="129"/>
      <c r="CR185" s="129"/>
      <c r="CS185" s="129"/>
      <c r="CT185" s="129"/>
      <c r="CU185" s="129"/>
      <c r="CV185" s="129"/>
      <c r="CW185" s="129"/>
      <c r="CX185" s="129"/>
      <c r="CY185" s="129"/>
      <c r="CZ185" s="129"/>
      <c r="DA185" s="129"/>
      <c r="DB185" s="129"/>
      <c r="DC185" s="129"/>
      <c r="DD185" s="129"/>
      <c r="DE185" s="129"/>
      <c r="DF185" s="129"/>
      <c r="DG185" s="129"/>
      <c r="DH185" s="129"/>
      <c r="DI185" s="129"/>
      <c r="DJ185" s="129"/>
      <c r="DK185" s="129"/>
      <c r="DL185" s="129"/>
      <c r="DM185" s="129"/>
      <c r="DN185" s="129"/>
      <c r="DO185" s="129"/>
      <c r="DP185" s="129"/>
      <c r="DQ185" s="129"/>
      <c r="DR185" s="129"/>
      <c r="DS185" s="129"/>
      <c r="DT185" s="129"/>
      <c r="DU185" s="129"/>
      <c r="DV185" s="129"/>
      <c r="DW185" s="129"/>
      <c r="DX185" s="129"/>
      <c r="DY185" s="129"/>
      <c r="GD185" s="134"/>
      <c r="GE185" s="134"/>
    </row>
    <row r="186" spans="2:187" x14ac:dyDescent="0.25">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129"/>
      <c r="AX186" s="129"/>
      <c r="AY186" s="129"/>
      <c r="AZ186" s="129"/>
      <c r="BA186" s="129"/>
      <c r="BB186" s="129"/>
      <c r="BC186" s="129"/>
      <c r="BD186" s="129"/>
      <c r="BE186" s="129"/>
      <c r="BF186" s="129"/>
      <c r="BG186" s="129"/>
      <c r="BH186" s="129"/>
      <c r="BI186" s="129"/>
      <c r="BJ186" s="129"/>
      <c r="BK186" s="129"/>
      <c r="BL186" s="129"/>
      <c r="BM186" s="129"/>
      <c r="BN186" s="129"/>
      <c r="BO186" s="129"/>
      <c r="BP186" s="129"/>
      <c r="BQ186" s="129"/>
      <c r="BR186" s="129"/>
      <c r="BS186" s="129"/>
      <c r="BT186" s="129"/>
      <c r="BU186" s="129"/>
      <c r="BV186" s="129"/>
      <c r="BW186" s="129"/>
      <c r="BX186" s="129"/>
      <c r="BY186" s="129"/>
      <c r="BZ186" s="129"/>
      <c r="CA186" s="129"/>
      <c r="CB186" s="129"/>
      <c r="CC186" s="129"/>
      <c r="CD186" s="129"/>
      <c r="CE186" s="129"/>
      <c r="CF186" s="129"/>
      <c r="CG186" s="129"/>
      <c r="CH186" s="129"/>
      <c r="CI186" s="129"/>
      <c r="CJ186" s="129"/>
      <c r="CK186" s="129"/>
      <c r="CL186" s="129"/>
      <c r="CM186" s="129"/>
      <c r="CN186" s="129"/>
      <c r="CO186" s="129"/>
      <c r="CP186" s="129"/>
      <c r="CQ186" s="129"/>
      <c r="CR186" s="129"/>
      <c r="CS186" s="129"/>
      <c r="CT186" s="129"/>
      <c r="CU186" s="129"/>
      <c r="CV186" s="129"/>
      <c r="CW186" s="129"/>
      <c r="CX186" s="129"/>
      <c r="CY186" s="129"/>
      <c r="CZ186" s="129"/>
      <c r="DA186" s="129"/>
      <c r="DB186" s="129"/>
      <c r="DC186" s="129"/>
      <c r="DD186" s="129"/>
      <c r="DE186" s="129"/>
      <c r="DF186" s="129"/>
      <c r="DG186" s="129"/>
      <c r="DH186" s="129"/>
      <c r="DI186" s="129"/>
      <c r="DJ186" s="129"/>
      <c r="DK186" s="129"/>
      <c r="DL186" s="129"/>
      <c r="DM186" s="129"/>
      <c r="DN186" s="129"/>
      <c r="DO186" s="129"/>
      <c r="DP186" s="129"/>
      <c r="DQ186" s="129"/>
      <c r="DR186" s="129"/>
      <c r="DS186" s="129"/>
      <c r="DT186" s="129"/>
      <c r="DU186" s="129"/>
      <c r="DV186" s="129"/>
      <c r="DW186" s="129"/>
      <c r="DX186" s="129"/>
      <c r="DY186" s="129"/>
      <c r="GD186" s="134"/>
      <c r="GE186" s="134"/>
    </row>
    <row r="187" spans="2:187" x14ac:dyDescent="0.25">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c r="AI187" s="129"/>
      <c r="AJ187" s="129"/>
      <c r="AK187" s="129"/>
      <c r="AL187" s="129"/>
      <c r="AM187" s="129"/>
      <c r="AN187" s="129"/>
      <c r="AO187" s="129"/>
      <c r="AP187" s="129"/>
      <c r="AQ187" s="129"/>
      <c r="AR187" s="129"/>
      <c r="AS187" s="129"/>
      <c r="AT187" s="129"/>
      <c r="AU187" s="129"/>
      <c r="AV187" s="129"/>
      <c r="AW187" s="129"/>
      <c r="AX187" s="129"/>
      <c r="AY187" s="129"/>
      <c r="AZ187" s="129"/>
      <c r="BA187" s="129"/>
      <c r="BB187" s="129"/>
      <c r="BC187" s="129"/>
      <c r="BD187" s="129"/>
      <c r="BE187" s="129"/>
      <c r="BF187" s="129"/>
      <c r="BG187" s="129"/>
      <c r="BH187" s="129"/>
      <c r="BI187" s="129"/>
      <c r="BJ187" s="129"/>
      <c r="BK187" s="129"/>
      <c r="BL187" s="129"/>
      <c r="BM187" s="129"/>
      <c r="BN187" s="129"/>
      <c r="BO187" s="129"/>
      <c r="BP187" s="129"/>
      <c r="BQ187" s="129"/>
      <c r="BR187" s="129"/>
      <c r="BS187" s="129"/>
      <c r="BT187" s="129"/>
      <c r="BU187" s="129"/>
      <c r="BV187" s="129"/>
      <c r="BW187" s="129"/>
      <c r="BX187" s="129"/>
      <c r="BY187" s="129"/>
      <c r="BZ187" s="129"/>
      <c r="CA187" s="129"/>
      <c r="CB187" s="129"/>
      <c r="CC187" s="129"/>
      <c r="CD187" s="129"/>
      <c r="CE187" s="129"/>
      <c r="CF187" s="129"/>
      <c r="CG187" s="129"/>
      <c r="CH187" s="129"/>
      <c r="CI187" s="129"/>
      <c r="CJ187" s="129"/>
      <c r="CK187" s="129"/>
      <c r="CL187" s="129"/>
      <c r="CM187" s="129"/>
      <c r="CN187" s="129"/>
      <c r="CO187" s="129"/>
      <c r="CP187" s="129"/>
      <c r="CQ187" s="129"/>
      <c r="CR187" s="129"/>
      <c r="CS187" s="129"/>
      <c r="CT187" s="129"/>
      <c r="CU187" s="129"/>
      <c r="CV187" s="129"/>
      <c r="CW187" s="129"/>
      <c r="CX187" s="129"/>
      <c r="CY187" s="129"/>
      <c r="CZ187" s="129"/>
      <c r="DA187" s="129"/>
      <c r="DB187" s="129"/>
      <c r="DC187" s="129"/>
      <c r="DD187" s="129"/>
      <c r="DE187" s="129"/>
      <c r="DF187" s="129"/>
      <c r="DG187" s="129"/>
      <c r="DH187" s="129"/>
      <c r="DI187" s="129"/>
      <c r="DJ187" s="129"/>
      <c r="DK187" s="129"/>
      <c r="DL187" s="129"/>
      <c r="DM187" s="129"/>
      <c r="DN187" s="129"/>
      <c r="DO187" s="129"/>
      <c r="DP187" s="129"/>
      <c r="DQ187" s="129"/>
      <c r="DR187" s="129"/>
      <c r="DS187" s="129"/>
      <c r="DT187" s="129"/>
      <c r="DU187" s="129"/>
      <c r="DV187" s="129"/>
      <c r="DW187" s="129"/>
      <c r="DX187" s="129"/>
      <c r="DY187" s="129"/>
      <c r="GD187" s="134"/>
      <c r="GE187" s="134"/>
    </row>
    <row r="188" spans="2:187" x14ac:dyDescent="0.25">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J188" s="129"/>
      <c r="AK188" s="129"/>
      <c r="AL188" s="129"/>
      <c r="AM188" s="129"/>
      <c r="AN188" s="129"/>
      <c r="AO188" s="129"/>
      <c r="AP188" s="129"/>
      <c r="AQ188" s="129"/>
      <c r="AR188" s="129"/>
      <c r="AS188" s="129"/>
      <c r="AT188" s="129"/>
      <c r="AU188" s="129"/>
      <c r="AV188" s="129"/>
      <c r="AW188" s="129"/>
      <c r="AX188" s="129"/>
      <c r="AY188" s="129"/>
      <c r="AZ188" s="129"/>
      <c r="BA188" s="129"/>
      <c r="BB188" s="129"/>
      <c r="BC188" s="129"/>
      <c r="BD188" s="129"/>
      <c r="BE188" s="129"/>
      <c r="BF188" s="129"/>
      <c r="BG188" s="129"/>
      <c r="BH188" s="129"/>
      <c r="BI188" s="129"/>
      <c r="BJ188" s="129"/>
      <c r="BK188" s="129"/>
      <c r="BL188" s="129"/>
      <c r="BM188" s="129"/>
      <c r="BN188" s="129"/>
      <c r="BO188" s="129"/>
      <c r="BP188" s="129"/>
      <c r="BQ188" s="129"/>
      <c r="BR188" s="129"/>
      <c r="BS188" s="129"/>
      <c r="BT188" s="129"/>
      <c r="BU188" s="129"/>
      <c r="BV188" s="129"/>
      <c r="BW188" s="129"/>
      <c r="BX188" s="129"/>
      <c r="BY188" s="129"/>
      <c r="BZ188" s="129"/>
      <c r="CA188" s="129"/>
      <c r="CB188" s="129"/>
      <c r="CC188" s="129"/>
      <c r="CD188" s="129"/>
      <c r="CE188" s="129"/>
      <c r="CF188" s="129"/>
      <c r="CG188" s="129"/>
      <c r="CH188" s="129"/>
      <c r="CI188" s="129"/>
      <c r="CJ188" s="129"/>
      <c r="CK188" s="129"/>
      <c r="CL188" s="129"/>
      <c r="CM188" s="129"/>
      <c r="CN188" s="129"/>
      <c r="CO188" s="129"/>
      <c r="CP188" s="129"/>
      <c r="CQ188" s="129"/>
      <c r="CR188" s="129"/>
      <c r="CS188" s="129"/>
      <c r="CT188" s="129"/>
      <c r="CU188" s="129"/>
      <c r="CV188" s="129"/>
      <c r="CW188" s="129"/>
      <c r="CX188" s="129"/>
      <c r="CY188" s="129"/>
      <c r="CZ188" s="129"/>
      <c r="DA188" s="129"/>
      <c r="DB188" s="129"/>
      <c r="DC188" s="129"/>
      <c r="DD188" s="129"/>
      <c r="DE188" s="129"/>
      <c r="DF188" s="129"/>
      <c r="DG188" s="129"/>
      <c r="DH188" s="129"/>
      <c r="DI188" s="129"/>
      <c r="DJ188" s="129"/>
      <c r="DK188" s="129"/>
      <c r="DL188" s="129"/>
      <c r="DM188" s="129"/>
      <c r="DN188" s="129"/>
      <c r="DO188" s="129"/>
      <c r="DP188" s="129"/>
      <c r="DQ188" s="129"/>
      <c r="DR188" s="129"/>
      <c r="DS188" s="129"/>
      <c r="DT188" s="129"/>
      <c r="DU188" s="129"/>
      <c r="DV188" s="129"/>
      <c r="DW188" s="129"/>
      <c r="DX188" s="129"/>
      <c r="DY188" s="129"/>
      <c r="GD188" s="134"/>
      <c r="GE188" s="134"/>
    </row>
    <row r="189" spans="2:187" x14ac:dyDescent="0.25">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c r="AI189" s="129"/>
      <c r="AJ189" s="129"/>
      <c r="AK189" s="129"/>
      <c r="AL189" s="129"/>
      <c r="AM189" s="129"/>
      <c r="AN189" s="129"/>
      <c r="AO189" s="129"/>
      <c r="AP189" s="129"/>
      <c r="AQ189" s="129"/>
      <c r="AR189" s="129"/>
      <c r="AS189" s="129"/>
      <c r="AT189" s="129"/>
      <c r="AU189" s="129"/>
      <c r="AV189" s="129"/>
      <c r="AW189" s="129"/>
      <c r="AX189" s="129"/>
      <c r="AY189" s="129"/>
      <c r="AZ189" s="129"/>
      <c r="BA189" s="129"/>
      <c r="BB189" s="129"/>
      <c r="BC189" s="129"/>
      <c r="BD189" s="129"/>
      <c r="BE189" s="129"/>
      <c r="BF189" s="129"/>
      <c r="BG189" s="129"/>
      <c r="BH189" s="129"/>
      <c r="BI189" s="129"/>
      <c r="BJ189" s="129"/>
      <c r="BK189" s="129"/>
      <c r="BL189" s="129"/>
      <c r="BM189" s="129"/>
      <c r="BN189" s="129"/>
      <c r="BO189" s="129"/>
      <c r="BP189" s="129"/>
      <c r="BQ189" s="129"/>
      <c r="BR189" s="129"/>
      <c r="BS189" s="129"/>
      <c r="BT189" s="129"/>
      <c r="BU189" s="129"/>
      <c r="BV189" s="129"/>
      <c r="BW189" s="129"/>
      <c r="BX189" s="129"/>
      <c r="BY189" s="129"/>
      <c r="BZ189" s="129"/>
      <c r="CA189" s="129"/>
      <c r="CB189" s="129"/>
      <c r="CC189" s="129"/>
      <c r="CD189" s="129"/>
      <c r="CE189" s="129"/>
      <c r="CF189" s="129"/>
      <c r="CG189" s="129"/>
      <c r="CH189" s="129"/>
      <c r="CI189" s="129"/>
      <c r="CJ189" s="129"/>
      <c r="CK189" s="129"/>
      <c r="CL189" s="129"/>
      <c r="CM189" s="129"/>
      <c r="CN189" s="129"/>
      <c r="CO189" s="129"/>
      <c r="CP189" s="129"/>
      <c r="CQ189" s="129"/>
      <c r="CR189" s="129"/>
      <c r="CS189" s="129"/>
      <c r="CT189" s="129"/>
      <c r="CU189" s="129"/>
      <c r="CV189" s="129"/>
      <c r="CW189" s="129"/>
      <c r="CX189" s="129"/>
      <c r="CY189" s="129"/>
      <c r="CZ189" s="129"/>
      <c r="DA189" s="129"/>
      <c r="DB189" s="129"/>
      <c r="DC189" s="129"/>
      <c r="DD189" s="129"/>
      <c r="DE189" s="129"/>
      <c r="DF189" s="129"/>
      <c r="DG189" s="129"/>
      <c r="DH189" s="129"/>
      <c r="DI189" s="129"/>
      <c r="DJ189" s="129"/>
      <c r="DK189" s="129"/>
      <c r="DL189" s="129"/>
      <c r="DM189" s="129"/>
      <c r="DN189" s="129"/>
      <c r="DO189" s="129"/>
      <c r="DP189" s="129"/>
      <c r="DQ189" s="129"/>
      <c r="DR189" s="129"/>
      <c r="DS189" s="129"/>
      <c r="DT189" s="129"/>
      <c r="DU189" s="129"/>
      <c r="DV189" s="129"/>
      <c r="DW189" s="129"/>
      <c r="DX189" s="129"/>
      <c r="DY189" s="129"/>
      <c r="GD189" s="134"/>
      <c r="GE189" s="134"/>
    </row>
    <row r="190" spans="2:187" x14ac:dyDescent="0.25">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c r="AI190" s="129"/>
      <c r="AJ190" s="129"/>
      <c r="AK190" s="129"/>
      <c r="AL190" s="129"/>
      <c r="AM190" s="129"/>
      <c r="AN190" s="129"/>
      <c r="AO190" s="129"/>
      <c r="AP190" s="129"/>
      <c r="AQ190" s="129"/>
      <c r="AR190" s="129"/>
      <c r="AS190" s="129"/>
      <c r="AT190" s="129"/>
      <c r="AU190" s="129"/>
      <c r="AV190" s="129"/>
      <c r="AW190" s="129"/>
      <c r="AX190" s="129"/>
      <c r="AY190" s="129"/>
      <c r="AZ190" s="129"/>
      <c r="BA190" s="129"/>
      <c r="BB190" s="129"/>
      <c r="BC190" s="129"/>
      <c r="BD190" s="129"/>
      <c r="BE190" s="129"/>
      <c r="BF190" s="129"/>
      <c r="BG190" s="129"/>
      <c r="BH190" s="129"/>
      <c r="BI190" s="129"/>
      <c r="BJ190" s="129"/>
      <c r="BK190" s="129"/>
      <c r="BL190" s="129"/>
      <c r="BM190" s="129"/>
      <c r="BN190" s="129"/>
      <c r="BO190" s="129"/>
      <c r="BP190" s="129"/>
      <c r="BQ190" s="129"/>
      <c r="BR190" s="129"/>
      <c r="BS190" s="129"/>
      <c r="BT190" s="129"/>
      <c r="BU190" s="129"/>
      <c r="BV190" s="129"/>
      <c r="BW190" s="129"/>
      <c r="BX190" s="129"/>
      <c r="BY190" s="129"/>
      <c r="BZ190" s="129"/>
      <c r="CA190" s="129"/>
      <c r="CB190" s="129"/>
      <c r="CC190" s="129"/>
      <c r="CD190" s="129"/>
      <c r="CE190" s="129"/>
      <c r="CF190" s="129"/>
      <c r="CG190" s="129"/>
      <c r="CH190" s="129"/>
      <c r="CI190" s="129"/>
      <c r="CJ190" s="129"/>
      <c r="CK190" s="129"/>
      <c r="CL190" s="129"/>
      <c r="CM190" s="129"/>
      <c r="CN190" s="129"/>
      <c r="CO190" s="129"/>
      <c r="CP190" s="129"/>
      <c r="CQ190" s="129"/>
      <c r="CR190" s="129"/>
      <c r="CS190" s="129"/>
      <c r="CT190" s="129"/>
      <c r="CU190" s="129"/>
      <c r="CV190" s="129"/>
      <c r="CW190" s="129"/>
      <c r="CX190" s="129"/>
      <c r="CY190" s="129"/>
      <c r="CZ190" s="129"/>
      <c r="DA190" s="129"/>
      <c r="DB190" s="129"/>
      <c r="DC190" s="129"/>
      <c r="DD190" s="129"/>
      <c r="DE190" s="129"/>
      <c r="DF190" s="129"/>
      <c r="DG190" s="129"/>
      <c r="DH190" s="129"/>
      <c r="DI190" s="129"/>
      <c r="DJ190" s="129"/>
      <c r="DK190" s="129"/>
      <c r="DL190" s="129"/>
      <c r="DM190" s="129"/>
      <c r="DN190" s="129"/>
      <c r="DO190" s="129"/>
      <c r="DP190" s="129"/>
      <c r="DQ190" s="129"/>
      <c r="DR190" s="129"/>
      <c r="DS190" s="129"/>
      <c r="DT190" s="129"/>
      <c r="DU190" s="129"/>
      <c r="DV190" s="129"/>
      <c r="DW190" s="129"/>
      <c r="DX190" s="129"/>
      <c r="DY190" s="129"/>
      <c r="GD190" s="134"/>
      <c r="GE190" s="134"/>
    </row>
    <row r="191" spans="2:187" x14ac:dyDescent="0.25">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c r="AI191" s="129"/>
      <c r="AJ191" s="129"/>
      <c r="AK191" s="129"/>
      <c r="AL191" s="129"/>
      <c r="AM191" s="129"/>
      <c r="AN191" s="129"/>
      <c r="AO191" s="129"/>
      <c r="AP191" s="129"/>
      <c r="AQ191" s="129"/>
      <c r="AR191" s="129"/>
      <c r="AS191" s="129"/>
      <c r="AT191" s="129"/>
      <c r="AU191" s="129"/>
      <c r="AV191" s="129"/>
      <c r="AW191" s="129"/>
      <c r="AX191" s="129"/>
      <c r="AY191" s="129"/>
      <c r="AZ191" s="129"/>
      <c r="BA191" s="129"/>
      <c r="BB191" s="129"/>
      <c r="BC191" s="129"/>
      <c r="BD191" s="129"/>
      <c r="BE191" s="129"/>
      <c r="BF191" s="129"/>
      <c r="BG191" s="129"/>
      <c r="BH191" s="129"/>
      <c r="BI191" s="129"/>
      <c r="BJ191" s="129"/>
      <c r="BK191" s="129"/>
      <c r="BL191" s="129"/>
      <c r="BM191" s="129"/>
      <c r="BN191" s="129"/>
      <c r="BO191" s="129"/>
      <c r="BP191" s="129"/>
      <c r="BQ191" s="129"/>
      <c r="BR191" s="129"/>
      <c r="BS191" s="129"/>
      <c r="BT191" s="129"/>
      <c r="BU191" s="129"/>
      <c r="BV191" s="129"/>
      <c r="BW191" s="129"/>
      <c r="BX191" s="129"/>
      <c r="BY191" s="129"/>
      <c r="BZ191" s="129"/>
      <c r="CA191" s="129"/>
      <c r="CB191" s="129"/>
      <c r="CC191" s="129"/>
      <c r="CD191" s="129"/>
      <c r="CE191" s="129"/>
      <c r="CF191" s="129"/>
      <c r="CG191" s="129"/>
      <c r="CH191" s="129"/>
      <c r="CI191" s="129"/>
      <c r="CJ191" s="129"/>
      <c r="CK191" s="129"/>
      <c r="CL191" s="129"/>
      <c r="CM191" s="129"/>
      <c r="CN191" s="129"/>
      <c r="CO191" s="129"/>
      <c r="CP191" s="129"/>
      <c r="CQ191" s="129"/>
      <c r="CR191" s="129"/>
      <c r="CS191" s="129"/>
      <c r="CT191" s="129"/>
      <c r="CU191" s="129"/>
      <c r="CV191" s="129"/>
      <c r="CW191" s="129"/>
      <c r="CX191" s="129"/>
      <c r="CY191" s="129"/>
      <c r="CZ191" s="129"/>
      <c r="DA191" s="129"/>
      <c r="DB191" s="129"/>
      <c r="DC191" s="129"/>
      <c r="DD191" s="129"/>
      <c r="DE191" s="129"/>
      <c r="DF191" s="129"/>
      <c r="DG191" s="129"/>
      <c r="DH191" s="129"/>
      <c r="DI191" s="129"/>
      <c r="DJ191" s="129"/>
      <c r="DK191" s="129"/>
      <c r="DL191" s="129"/>
      <c r="DM191" s="129"/>
      <c r="DN191" s="129"/>
      <c r="DO191" s="129"/>
      <c r="DP191" s="129"/>
      <c r="DQ191" s="129"/>
      <c r="DR191" s="129"/>
      <c r="DS191" s="129"/>
      <c r="DT191" s="129"/>
      <c r="DU191" s="129"/>
      <c r="DV191" s="129"/>
      <c r="DW191" s="129"/>
      <c r="DX191" s="129"/>
      <c r="DY191" s="129"/>
      <c r="GD191" s="134"/>
      <c r="GE191" s="134"/>
    </row>
    <row r="192" spans="2:187" x14ac:dyDescent="0.25">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29"/>
      <c r="AM192" s="129"/>
      <c r="AN192" s="129"/>
      <c r="AO192" s="129"/>
      <c r="AP192" s="129"/>
      <c r="AQ192" s="129"/>
      <c r="AR192" s="129"/>
      <c r="AS192" s="129"/>
      <c r="AT192" s="129"/>
      <c r="AU192" s="129"/>
      <c r="AV192" s="129"/>
      <c r="AW192" s="129"/>
      <c r="AX192" s="129"/>
      <c r="AY192" s="129"/>
      <c r="AZ192" s="129"/>
      <c r="BA192" s="129"/>
      <c r="BB192" s="129"/>
      <c r="BC192" s="129"/>
      <c r="BD192" s="129"/>
      <c r="BE192" s="129"/>
      <c r="BF192" s="129"/>
      <c r="BG192" s="129"/>
      <c r="BH192" s="129"/>
      <c r="BI192" s="129"/>
      <c r="BJ192" s="129"/>
      <c r="BK192" s="129"/>
      <c r="BL192" s="129"/>
      <c r="BM192" s="129"/>
      <c r="BN192" s="129"/>
      <c r="BO192" s="129"/>
      <c r="BP192" s="129"/>
      <c r="BQ192" s="129"/>
      <c r="BR192" s="129"/>
      <c r="BS192" s="129"/>
      <c r="BT192" s="129"/>
      <c r="BU192" s="129"/>
      <c r="BV192" s="129"/>
      <c r="BW192" s="129"/>
      <c r="BX192" s="129"/>
      <c r="BY192" s="129"/>
      <c r="BZ192" s="129"/>
      <c r="CA192" s="129"/>
      <c r="CB192" s="129"/>
      <c r="CC192" s="129"/>
      <c r="CD192" s="129"/>
      <c r="CE192" s="129"/>
      <c r="CF192" s="129"/>
      <c r="CG192" s="129"/>
      <c r="CH192" s="129"/>
      <c r="CI192" s="129"/>
      <c r="CJ192" s="129"/>
      <c r="CK192" s="129"/>
      <c r="CL192" s="129"/>
      <c r="CM192" s="129"/>
      <c r="CN192" s="129"/>
      <c r="CO192" s="129"/>
      <c r="CP192" s="129"/>
      <c r="CQ192" s="129"/>
      <c r="CR192" s="129"/>
      <c r="CS192" s="129"/>
      <c r="CT192" s="129"/>
      <c r="CU192" s="129"/>
      <c r="CV192" s="129"/>
      <c r="CW192" s="129"/>
      <c r="CX192" s="129"/>
      <c r="CY192" s="129"/>
      <c r="CZ192" s="129"/>
      <c r="DA192" s="129"/>
      <c r="DB192" s="129"/>
      <c r="DC192" s="129"/>
      <c r="DD192" s="129"/>
      <c r="DE192" s="129"/>
      <c r="DF192" s="129"/>
      <c r="DG192" s="129"/>
      <c r="DH192" s="129"/>
      <c r="DI192" s="129"/>
      <c r="DJ192" s="129"/>
      <c r="DK192" s="129"/>
      <c r="DL192" s="129"/>
      <c r="DM192" s="129"/>
      <c r="DN192" s="129"/>
      <c r="DO192" s="129"/>
      <c r="DP192" s="129"/>
      <c r="DQ192" s="129"/>
      <c r="DR192" s="129"/>
      <c r="DS192" s="129"/>
      <c r="DT192" s="129"/>
      <c r="DU192" s="129"/>
      <c r="DV192" s="129"/>
      <c r="DW192" s="129"/>
      <c r="DX192" s="129"/>
      <c r="DY192" s="129"/>
      <c r="GD192" s="134"/>
      <c r="GE192" s="134"/>
    </row>
    <row r="193" spans="2:187" x14ac:dyDescent="0.25">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J193" s="129"/>
      <c r="AK193" s="129"/>
      <c r="AL193" s="129"/>
      <c r="AM193" s="129"/>
      <c r="AN193" s="129"/>
      <c r="AO193" s="129"/>
      <c r="AP193" s="129"/>
      <c r="AQ193" s="129"/>
      <c r="AR193" s="129"/>
      <c r="AS193" s="129"/>
      <c r="AT193" s="129"/>
      <c r="AU193" s="129"/>
      <c r="AV193" s="129"/>
      <c r="AW193" s="129"/>
      <c r="AX193" s="129"/>
      <c r="AY193" s="129"/>
      <c r="AZ193" s="129"/>
      <c r="BA193" s="129"/>
      <c r="BB193" s="129"/>
      <c r="BC193" s="129"/>
      <c r="BD193" s="129"/>
      <c r="BE193" s="129"/>
      <c r="BF193" s="129"/>
      <c r="BG193" s="129"/>
      <c r="BH193" s="129"/>
      <c r="BI193" s="129"/>
      <c r="BJ193" s="129"/>
      <c r="BK193" s="129"/>
      <c r="BL193" s="129"/>
      <c r="BM193" s="129"/>
      <c r="BN193" s="129"/>
      <c r="BO193" s="129"/>
      <c r="BP193" s="129"/>
      <c r="BQ193" s="129"/>
      <c r="BR193" s="129"/>
      <c r="BS193" s="129"/>
      <c r="BT193" s="129"/>
      <c r="BU193" s="129"/>
      <c r="BV193" s="129"/>
      <c r="BW193" s="129"/>
      <c r="BX193" s="129"/>
      <c r="BY193" s="129"/>
      <c r="BZ193" s="129"/>
      <c r="CA193" s="129"/>
      <c r="CB193" s="129"/>
      <c r="CC193" s="129"/>
      <c r="CD193" s="129"/>
      <c r="CE193" s="129"/>
      <c r="CF193" s="129"/>
      <c r="CG193" s="129"/>
      <c r="CH193" s="129"/>
      <c r="CI193" s="129"/>
      <c r="CJ193" s="129"/>
      <c r="CK193" s="129"/>
      <c r="CL193" s="129"/>
      <c r="CM193" s="129"/>
      <c r="CN193" s="129"/>
      <c r="CO193" s="129"/>
      <c r="CP193" s="129"/>
      <c r="CQ193" s="129"/>
      <c r="CR193" s="129"/>
      <c r="CS193" s="129"/>
      <c r="CT193" s="129"/>
      <c r="CU193" s="129"/>
      <c r="CV193" s="129"/>
      <c r="CW193" s="129"/>
      <c r="CX193" s="129"/>
      <c r="CY193" s="129"/>
      <c r="CZ193" s="129"/>
      <c r="DA193" s="129"/>
      <c r="DB193" s="129"/>
      <c r="DC193" s="129"/>
      <c r="DD193" s="129"/>
      <c r="DE193" s="129"/>
      <c r="DF193" s="129"/>
      <c r="DG193" s="129"/>
      <c r="DH193" s="129"/>
      <c r="DI193" s="129"/>
      <c r="DJ193" s="129"/>
      <c r="DK193" s="129"/>
      <c r="DL193" s="129"/>
      <c r="DM193" s="129"/>
      <c r="DN193" s="129"/>
      <c r="DO193" s="129"/>
      <c r="DP193" s="129"/>
      <c r="DQ193" s="129"/>
      <c r="DR193" s="129"/>
      <c r="DS193" s="129"/>
      <c r="DT193" s="129"/>
      <c r="DU193" s="129"/>
      <c r="DV193" s="129"/>
      <c r="DW193" s="129"/>
      <c r="DX193" s="129"/>
      <c r="DY193" s="129"/>
      <c r="GD193" s="134"/>
      <c r="GE193" s="134"/>
    </row>
    <row r="194" spans="2:187" x14ac:dyDescent="0.25">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129"/>
      <c r="AL194" s="129"/>
      <c r="AM194" s="129"/>
      <c r="AN194" s="129"/>
      <c r="AO194" s="129"/>
      <c r="AP194" s="129"/>
      <c r="AQ194" s="129"/>
      <c r="AR194" s="129"/>
      <c r="AS194" s="129"/>
      <c r="AT194" s="129"/>
      <c r="AU194" s="129"/>
      <c r="AV194" s="129"/>
      <c r="AW194" s="129"/>
      <c r="AX194" s="129"/>
      <c r="AY194" s="129"/>
      <c r="AZ194" s="129"/>
      <c r="BA194" s="129"/>
      <c r="BB194" s="129"/>
      <c r="BC194" s="129"/>
      <c r="BD194" s="129"/>
      <c r="BE194" s="129"/>
      <c r="BF194" s="129"/>
      <c r="BG194" s="129"/>
      <c r="BH194" s="129"/>
      <c r="BI194" s="129"/>
      <c r="BJ194" s="129"/>
      <c r="BK194" s="129"/>
      <c r="BL194" s="129"/>
      <c r="BM194" s="129"/>
      <c r="BN194" s="129"/>
      <c r="BO194" s="129"/>
      <c r="BP194" s="129"/>
      <c r="BQ194" s="129"/>
      <c r="BR194" s="129"/>
      <c r="BS194" s="129"/>
      <c r="BT194" s="129"/>
      <c r="BU194" s="129"/>
      <c r="BV194" s="129"/>
      <c r="BW194" s="129"/>
      <c r="BX194" s="129"/>
      <c r="BY194" s="129"/>
      <c r="BZ194" s="129"/>
      <c r="CA194" s="129"/>
      <c r="CB194" s="129"/>
      <c r="CC194" s="129"/>
      <c r="CD194" s="129"/>
      <c r="CE194" s="129"/>
      <c r="CF194" s="129"/>
      <c r="CG194" s="129"/>
      <c r="CH194" s="129"/>
      <c r="CI194" s="129"/>
      <c r="CJ194" s="129"/>
      <c r="CK194" s="129"/>
      <c r="CL194" s="129"/>
      <c r="CM194" s="129"/>
      <c r="CN194" s="129"/>
      <c r="CO194" s="129"/>
      <c r="CP194" s="129"/>
      <c r="CQ194" s="129"/>
      <c r="CR194" s="129"/>
      <c r="CS194" s="129"/>
      <c r="CT194" s="129"/>
      <c r="CU194" s="129"/>
      <c r="CV194" s="129"/>
      <c r="CW194" s="129"/>
      <c r="CX194" s="129"/>
      <c r="CY194" s="129"/>
      <c r="CZ194" s="129"/>
      <c r="DA194" s="129"/>
      <c r="DB194" s="129"/>
      <c r="DC194" s="129"/>
      <c r="DD194" s="129"/>
      <c r="DE194" s="129"/>
      <c r="DF194" s="129"/>
      <c r="DG194" s="129"/>
      <c r="DH194" s="129"/>
      <c r="DI194" s="129"/>
      <c r="DJ194" s="129"/>
      <c r="DK194" s="129"/>
      <c r="DL194" s="129"/>
      <c r="DM194" s="129"/>
      <c r="DN194" s="129"/>
      <c r="DO194" s="129"/>
      <c r="DP194" s="129"/>
      <c r="DQ194" s="129"/>
      <c r="DR194" s="129"/>
      <c r="DS194" s="129"/>
      <c r="DT194" s="129"/>
      <c r="DU194" s="129"/>
      <c r="DV194" s="129"/>
      <c r="DW194" s="129"/>
      <c r="DX194" s="129"/>
      <c r="DY194" s="129"/>
      <c r="GD194" s="134"/>
      <c r="GE194" s="134"/>
    </row>
    <row r="195" spans="2:187" x14ac:dyDescent="0.25">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29"/>
      <c r="AM195" s="129"/>
      <c r="AN195" s="129"/>
      <c r="AO195" s="129"/>
      <c r="AP195" s="129"/>
      <c r="AQ195" s="129"/>
      <c r="AR195" s="129"/>
      <c r="AS195" s="129"/>
      <c r="AT195" s="129"/>
      <c r="AU195" s="129"/>
      <c r="AV195" s="129"/>
      <c r="AW195" s="129"/>
      <c r="AX195" s="129"/>
      <c r="AY195" s="129"/>
      <c r="AZ195" s="129"/>
      <c r="BA195" s="129"/>
      <c r="BB195" s="129"/>
      <c r="BC195" s="129"/>
      <c r="BD195" s="129"/>
      <c r="BE195" s="129"/>
      <c r="BF195" s="129"/>
      <c r="BG195" s="129"/>
      <c r="BH195" s="129"/>
      <c r="BI195" s="129"/>
      <c r="BJ195" s="129"/>
      <c r="BK195" s="129"/>
      <c r="BL195" s="129"/>
      <c r="BM195" s="129"/>
      <c r="BN195" s="129"/>
      <c r="BO195" s="129"/>
      <c r="BP195" s="129"/>
      <c r="BQ195" s="129"/>
      <c r="BR195" s="129"/>
      <c r="BS195" s="129"/>
      <c r="BT195" s="129"/>
      <c r="BU195" s="129"/>
      <c r="BV195" s="129"/>
      <c r="BW195" s="129"/>
      <c r="BX195" s="129"/>
      <c r="BY195" s="129"/>
      <c r="BZ195" s="129"/>
      <c r="CA195" s="129"/>
      <c r="CB195" s="129"/>
      <c r="CC195" s="129"/>
      <c r="CD195" s="129"/>
      <c r="CE195" s="129"/>
      <c r="CF195" s="129"/>
      <c r="CG195" s="129"/>
      <c r="CH195" s="129"/>
      <c r="CI195" s="129"/>
      <c r="CJ195" s="129"/>
      <c r="CK195" s="129"/>
      <c r="CL195" s="129"/>
      <c r="CM195" s="129"/>
      <c r="CN195" s="129"/>
      <c r="CO195" s="129"/>
      <c r="CP195" s="129"/>
      <c r="CQ195" s="129"/>
      <c r="CR195" s="129"/>
      <c r="CS195" s="129"/>
      <c r="CT195" s="129"/>
      <c r="CU195" s="129"/>
      <c r="CV195" s="129"/>
      <c r="CW195" s="129"/>
      <c r="CX195" s="129"/>
      <c r="CY195" s="129"/>
      <c r="CZ195" s="129"/>
      <c r="DA195" s="129"/>
      <c r="DB195" s="129"/>
      <c r="DC195" s="129"/>
      <c r="DD195" s="129"/>
      <c r="DE195" s="129"/>
      <c r="DF195" s="129"/>
      <c r="DG195" s="129"/>
      <c r="DH195" s="129"/>
      <c r="DI195" s="129"/>
      <c r="DJ195" s="129"/>
      <c r="DK195" s="129"/>
      <c r="DL195" s="129"/>
      <c r="DM195" s="129"/>
      <c r="DN195" s="129"/>
      <c r="DO195" s="129"/>
      <c r="DP195" s="129"/>
      <c r="DQ195" s="129"/>
      <c r="DR195" s="129"/>
      <c r="DS195" s="129"/>
      <c r="DT195" s="129"/>
      <c r="DU195" s="129"/>
      <c r="DV195" s="129"/>
      <c r="DW195" s="129"/>
      <c r="DX195" s="129"/>
      <c r="DY195" s="129"/>
      <c r="GD195" s="134"/>
      <c r="GE195" s="134"/>
    </row>
    <row r="196" spans="2:187" x14ac:dyDescent="0.25">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29"/>
      <c r="AM196" s="129"/>
      <c r="AN196" s="129"/>
      <c r="AO196" s="129"/>
      <c r="AP196" s="129"/>
      <c r="AQ196" s="129"/>
      <c r="AR196" s="129"/>
      <c r="AS196" s="129"/>
      <c r="AT196" s="129"/>
      <c r="AU196" s="129"/>
      <c r="AV196" s="129"/>
      <c r="AW196" s="129"/>
      <c r="AX196" s="129"/>
      <c r="AY196" s="129"/>
      <c r="AZ196" s="129"/>
      <c r="BA196" s="129"/>
      <c r="BB196" s="129"/>
      <c r="BC196" s="129"/>
      <c r="BD196" s="129"/>
      <c r="BE196" s="129"/>
      <c r="BF196" s="129"/>
      <c r="BG196" s="129"/>
      <c r="BH196" s="129"/>
      <c r="BI196" s="129"/>
      <c r="BJ196" s="129"/>
      <c r="BK196" s="129"/>
      <c r="BL196" s="129"/>
      <c r="BM196" s="129"/>
      <c r="BN196" s="129"/>
      <c r="BO196" s="129"/>
      <c r="BP196" s="129"/>
      <c r="BQ196" s="129"/>
      <c r="BR196" s="129"/>
      <c r="BS196" s="129"/>
      <c r="BT196" s="129"/>
      <c r="BU196" s="129"/>
      <c r="BV196" s="129"/>
      <c r="BW196" s="129"/>
      <c r="BX196" s="129"/>
      <c r="BY196" s="129"/>
      <c r="BZ196" s="129"/>
      <c r="CA196" s="129"/>
      <c r="CB196" s="129"/>
      <c r="CC196" s="129"/>
      <c r="CD196" s="129"/>
      <c r="CE196" s="129"/>
      <c r="CF196" s="129"/>
      <c r="CG196" s="129"/>
      <c r="CH196" s="129"/>
      <c r="CI196" s="129"/>
      <c r="CJ196" s="129"/>
      <c r="CK196" s="129"/>
      <c r="CL196" s="129"/>
      <c r="CM196" s="129"/>
      <c r="CN196" s="129"/>
      <c r="CO196" s="129"/>
      <c r="CP196" s="129"/>
      <c r="CQ196" s="129"/>
      <c r="CR196" s="129"/>
      <c r="CS196" s="129"/>
      <c r="CT196" s="129"/>
      <c r="CU196" s="129"/>
      <c r="CV196" s="129"/>
      <c r="CW196" s="129"/>
      <c r="CX196" s="129"/>
      <c r="CY196" s="129"/>
      <c r="CZ196" s="129"/>
      <c r="DA196" s="129"/>
      <c r="DB196" s="129"/>
      <c r="DC196" s="129"/>
      <c r="DD196" s="129"/>
      <c r="DE196" s="129"/>
      <c r="DF196" s="129"/>
      <c r="DG196" s="129"/>
      <c r="DH196" s="129"/>
      <c r="DI196" s="129"/>
      <c r="DJ196" s="129"/>
      <c r="DK196" s="129"/>
      <c r="DL196" s="129"/>
      <c r="DM196" s="129"/>
      <c r="DN196" s="129"/>
      <c r="DO196" s="129"/>
      <c r="DP196" s="129"/>
      <c r="DQ196" s="129"/>
      <c r="DR196" s="129"/>
      <c r="DS196" s="129"/>
      <c r="DT196" s="129"/>
      <c r="DU196" s="129"/>
      <c r="DV196" s="129"/>
      <c r="DW196" s="129"/>
      <c r="DX196" s="129"/>
      <c r="DY196" s="129"/>
      <c r="GD196" s="134"/>
      <c r="GE196" s="134"/>
    </row>
    <row r="197" spans="2:187" x14ac:dyDescent="0.25">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129"/>
      <c r="BM197" s="129"/>
      <c r="BN197" s="129"/>
      <c r="BO197" s="129"/>
      <c r="BP197" s="129"/>
      <c r="BQ197" s="129"/>
      <c r="BR197" s="129"/>
      <c r="BS197" s="129"/>
      <c r="BT197" s="129"/>
      <c r="BU197" s="129"/>
      <c r="BV197" s="129"/>
      <c r="BW197" s="129"/>
      <c r="BX197" s="129"/>
      <c r="BY197" s="129"/>
      <c r="BZ197" s="129"/>
      <c r="CA197" s="129"/>
      <c r="CB197" s="129"/>
      <c r="CC197" s="129"/>
      <c r="CD197" s="129"/>
      <c r="CE197" s="129"/>
      <c r="CF197" s="129"/>
      <c r="CG197" s="129"/>
      <c r="CH197" s="129"/>
      <c r="CI197" s="129"/>
      <c r="CJ197" s="129"/>
      <c r="CK197" s="129"/>
      <c r="CL197" s="129"/>
      <c r="CM197" s="129"/>
      <c r="CN197" s="129"/>
      <c r="CO197" s="129"/>
      <c r="CP197" s="129"/>
      <c r="CQ197" s="129"/>
      <c r="CR197" s="129"/>
      <c r="CS197" s="129"/>
      <c r="CT197" s="129"/>
      <c r="CU197" s="129"/>
      <c r="CV197" s="129"/>
      <c r="CW197" s="129"/>
      <c r="CX197" s="129"/>
      <c r="CY197" s="129"/>
      <c r="CZ197" s="129"/>
      <c r="DA197" s="129"/>
      <c r="DB197" s="129"/>
      <c r="DC197" s="129"/>
      <c r="DD197" s="129"/>
      <c r="DE197" s="129"/>
      <c r="DF197" s="129"/>
      <c r="DG197" s="129"/>
      <c r="DH197" s="129"/>
      <c r="DI197" s="129"/>
      <c r="DJ197" s="129"/>
      <c r="DK197" s="129"/>
      <c r="DL197" s="129"/>
      <c r="DM197" s="129"/>
      <c r="DN197" s="129"/>
      <c r="DO197" s="129"/>
      <c r="DP197" s="129"/>
      <c r="DQ197" s="129"/>
      <c r="DR197" s="129"/>
      <c r="DS197" s="129"/>
      <c r="DT197" s="129"/>
      <c r="DU197" s="129"/>
      <c r="DV197" s="129"/>
      <c r="DW197" s="129"/>
      <c r="DX197" s="129"/>
      <c r="DY197" s="129"/>
      <c r="GD197" s="134"/>
      <c r="GE197" s="134"/>
    </row>
    <row r="198" spans="2:187" x14ac:dyDescent="0.25">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J198" s="129"/>
      <c r="AK198" s="129"/>
      <c r="AL198" s="129"/>
      <c r="AM198" s="129"/>
      <c r="AN198" s="129"/>
      <c r="AO198" s="129"/>
      <c r="AP198" s="129"/>
      <c r="AQ198" s="129"/>
      <c r="AR198" s="129"/>
      <c r="AS198" s="129"/>
      <c r="AT198" s="129"/>
      <c r="AU198" s="129"/>
      <c r="AV198" s="129"/>
      <c r="AW198" s="129"/>
      <c r="AX198" s="129"/>
      <c r="AY198" s="129"/>
      <c r="AZ198" s="129"/>
      <c r="BA198" s="129"/>
      <c r="BB198" s="129"/>
      <c r="BC198" s="129"/>
      <c r="BD198" s="129"/>
      <c r="BE198" s="129"/>
      <c r="BF198" s="129"/>
      <c r="BG198" s="129"/>
      <c r="BH198" s="129"/>
      <c r="BI198" s="129"/>
      <c r="BJ198" s="129"/>
      <c r="BK198" s="129"/>
      <c r="BL198" s="129"/>
      <c r="BM198" s="129"/>
      <c r="BN198" s="129"/>
      <c r="BO198" s="129"/>
      <c r="BP198" s="129"/>
      <c r="BQ198" s="129"/>
      <c r="BR198" s="129"/>
      <c r="BS198" s="129"/>
      <c r="BT198" s="129"/>
      <c r="BU198" s="129"/>
      <c r="BV198" s="129"/>
      <c r="BW198" s="129"/>
      <c r="BX198" s="129"/>
      <c r="BY198" s="129"/>
      <c r="BZ198" s="129"/>
      <c r="CA198" s="129"/>
      <c r="CB198" s="129"/>
      <c r="CC198" s="129"/>
      <c r="CD198" s="129"/>
      <c r="CE198" s="129"/>
      <c r="CF198" s="129"/>
      <c r="CG198" s="129"/>
      <c r="CH198" s="129"/>
      <c r="CI198" s="129"/>
      <c r="CJ198" s="129"/>
      <c r="CK198" s="129"/>
      <c r="CL198" s="129"/>
      <c r="CM198" s="129"/>
      <c r="CN198" s="129"/>
      <c r="CO198" s="129"/>
      <c r="CP198" s="129"/>
      <c r="CQ198" s="129"/>
      <c r="CR198" s="129"/>
      <c r="CS198" s="129"/>
      <c r="CT198" s="129"/>
      <c r="CU198" s="129"/>
      <c r="CV198" s="129"/>
      <c r="CW198" s="129"/>
      <c r="CX198" s="129"/>
      <c r="CY198" s="129"/>
      <c r="CZ198" s="129"/>
      <c r="DA198" s="129"/>
      <c r="DB198" s="129"/>
      <c r="DC198" s="129"/>
      <c r="DD198" s="129"/>
      <c r="DE198" s="129"/>
      <c r="DF198" s="129"/>
      <c r="DG198" s="129"/>
      <c r="DH198" s="129"/>
      <c r="DI198" s="129"/>
      <c r="DJ198" s="129"/>
      <c r="DK198" s="129"/>
      <c r="DL198" s="129"/>
      <c r="DM198" s="129"/>
      <c r="DN198" s="129"/>
      <c r="DO198" s="129"/>
      <c r="DP198" s="129"/>
      <c r="DQ198" s="129"/>
      <c r="DR198" s="129"/>
      <c r="DS198" s="129"/>
      <c r="DT198" s="129"/>
      <c r="DU198" s="129"/>
      <c r="DV198" s="129"/>
      <c r="DW198" s="129"/>
      <c r="DX198" s="129"/>
      <c r="DY198" s="129"/>
      <c r="GD198" s="134"/>
      <c r="GE198" s="134"/>
    </row>
    <row r="199" spans="2:187" x14ac:dyDescent="0.25">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c r="AI199" s="129"/>
      <c r="AJ199" s="129"/>
      <c r="AK199" s="129"/>
      <c r="AL199" s="129"/>
      <c r="AM199" s="129"/>
      <c r="AN199" s="129"/>
      <c r="AO199" s="129"/>
      <c r="AP199" s="129"/>
      <c r="AQ199" s="129"/>
      <c r="AR199" s="129"/>
      <c r="AS199" s="129"/>
      <c r="AT199" s="129"/>
      <c r="AU199" s="129"/>
      <c r="AV199" s="129"/>
      <c r="AW199" s="129"/>
      <c r="AX199" s="129"/>
      <c r="AY199" s="129"/>
      <c r="AZ199" s="129"/>
      <c r="BA199" s="129"/>
      <c r="BB199" s="129"/>
      <c r="BC199" s="129"/>
      <c r="BD199" s="129"/>
      <c r="BE199" s="129"/>
      <c r="BF199" s="129"/>
      <c r="BG199" s="129"/>
      <c r="BH199" s="129"/>
      <c r="BI199" s="129"/>
      <c r="BJ199" s="129"/>
      <c r="BK199" s="129"/>
      <c r="BL199" s="129"/>
      <c r="BM199" s="129"/>
      <c r="BN199" s="129"/>
      <c r="BO199" s="129"/>
      <c r="BP199" s="129"/>
      <c r="BQ199" s="129"/>
      <c r="BR199" s="129"/>
      <c r="BS199" s="129"/>
      <c r="BT199" s="129"/>
      <c r="BU199" s="129"/>
      <c r="BV199" s="129"/>
      <c r="BW199" s="129"/>
      <c r="BX199" s="129"/>
      <c r="BY199" s="129"/>
      <c r="BZ199" s="129"/>
      <c r="CA199" s="129"/>
      <c r="CB199" s="129"/>
      <c r="CC199" s="129"/>
      <c r="CD199" s="129"/>
      <c r="CE199" s="129"/>
      <c r="CF199" s="129"/>
      <c r="CG199" s="129"/>
      <c r="CH199" s="129"/>
      <c r="CI199" s="129"/>
      <c r="CJ199" s="129"/>
      <c r="CK199" s="129"/>
      <c r="CL199" s="129"/>
      <c r="CM199" s="129"/>
      <c r="CN199" s="129"/>
      <c r="CO199" s="129"/>
      <c r="CP199" s="129"/>
      <c r="CQ199" s="129"/>
      <c r="CR199" s="129"/>
      <c r="CS199" s="129"/>
      <c r="CT199" s="129"/>
      <c r="CU199" s="129"/>
      <c r="CV199" s="129"/>
      <c r="CW199" s="129"/>
      <c r="CX199" s="129"/>
      <c r="CY199" s="129"/>
      <c r="CZ199" s="129"/>
      <c r="DA199" s="129"/>
      <c r="DB199" s="129"/>
      <c r="DC199" s="129"/>
      <c r="DD199" s="129"/>
      <c r="DE199" s="129"/>
      <c r="DF199" s="129"/>
      <c r="DG199" s="129"/>
      <c r="DH199" s="129"/>
      <c r="DI199" s="129"/>
      <c r="DJ199" s="129"/>
      <c r="DK199" s="129"/>
      <c r="DL199" s="129"/>
      <c r="DM199" s="129"/>
      <c r="DN199" s="129"/>
      <c r="DO199" s="129"/>
      <c r="DP199" s="129"/>
      <c r="DQ199" s="129"/>
      <c r="DR199" s="129"/>
      <c r="DS199" s="129"/>
      <c r="DT199" s="129"/>
      <c r="DU199" s="129"/>
      <c r="DV199" s="129"/>
      <c r="DW199" s="129"/>
      <c r="DX199" s="129"/>
      <c r="DY199" s="129"/>
      <c r="GD199" s="134"/>
      <c r="GE199" s="134"/>
    </row>
    <row r="200" spans="2:187" x14ac:dyDescent="0.25">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9"/>
      <c r="AJ200" s="129"/>
      <c r="AK200" s="129"/>
      <c r="AL200" s="129"/>
      <c r="AM200" s="129"/>
      <c r="AN200" s="129"/>
      <c r="AO200" s="129"/>
      <c r="AP200" s="129"/>
      <c r="AQ200" s="129"/>
      <c r="AR200" s="129"/>
      <c r="AS200" s="129"/>
      <c r="AT200" s="129"/>
      <c r="AU200" s="129"/>
      <c r="AV200" s="129"/>
      <c r="AW200" s="129"/>
      <c r="AX200" s="129"/>
      <c r="AY200" s="129"/>
      <c r="AZ200" s="129"/>
      <c r="BA200" s="129"/>
      <c r="BB200" s="129"/>
      <c r="BC200" s="129"/>
      <c r="BD200" s="129"/>
      <c r="BE200" s="129"/>
      <c r="BF200" s="129"/>
      <c r="BG200" s="129"/>
      <c r="BH200" s="129"/>
      <c r="BI200" s="129"/>
      <c r="BJ200" s="129"/>
      <c r="BK200" s="129"/>
      <c r="BL200" s="129"/>
      <c r="BM200" s="129"/>
      <c r="BN200" s="129"/>
      <c r="BO200" s="129"/>
      <c r="BP200" s="129"/>
      <c r="BQ200" s="129"/>
      <c r="BR200" s="129"/>
      <c r="BS200" s="129"/>
      <c r="BT200" s="129"/>
      <c r="BU200" s="129"/>
      <c r="BV200" s="129"/>
      <c r="BW200" s="129"/>
      <c r="BX200" s="129"/>
      <c r="BY200" s="129"/>
      <c r="BZ200" s="129"/>
      <c r="CA200" s="129"/>
      <c r="CB200" s="129"/>
      <c r="CC200" s="129"/>
      <c r="CD200" s="129"/>
      <c r="CE200" s="129"/>
      <c r="CF200" s="129"/>
      <c r="CG200" s="129"/>
      <c r="CH200" s="129"/>
      <c r="CI200" s="129"/>
      <c r="CJ200" s="129"/>
      <c r="CK200" s="129"/>
      <c r="CL200" s="129"/>
      <c r="CM200" s="129"/>
      <c r="CN200" s="129"/>
      <c r="CO200" s="129"/>
      <c r="CP200" s="129"/>
      <c r="CQ200" s="129"/>
      <c r="CR200" s="129"/>
      <c r="CS200" s="129"/>
      <c r="CT200" s="129"/>
      <c r="CU200" s="129"/>
      <c r="CV200" s="129"/>
      <c r="CW200" s="129"/>
      <c r="CX200" s="129"/>
      <c r="CY200" s="129"/>
      <c r="CZ200" s="129"/>
      <c r="DA200" s="129"/>
      <c r="DB200" s="129"/>
      <c r="DC200" s="129"/>
      <c r="DD200" s="129"/>
      <c r="DE200" s="129"/>
      <c r="DF200" s="129"/>
      <c r="DG200" s="129"/>
      <c r="DH200" s="129"/>
      <c r="DI200" s="129"/>
      <c r="DJ200" s="129"/>
      <c r="DK200" s="129"/>
      <c r="DL200" s="129"/>
      <c r="DM200" s="129"/>
      <c r="DN200" s="129"/>
      <c r="DO200" s="129"/>
      <c r="DP200" s="129"/>
      <c r="DQ200" s="129"/>
      <c r="DR200" s="129"/>
      <c r="DS200" s="129"/>
      <c r="DT200" s="129"/>
      <c r="DU200" s="129"/>
      <c r="DV200" s="129"/>
      <c r="DW200" s="129"/>
      <c r="DX200" s="129"/>
      <c r="DY200" s="129"/>
      <c r="GD200" s="134"/>
      <c r="GE200" s="134"/>
    </row>
    <row r="201" spans="2:187" x14ac:dyDescent="0.25">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9"/>
      <c r="BB201" s="129"/>
      <c r="BC201" s="129"/>
      <c r="BD201" s="129"/>
      <c r="BE201" s="129"/>
      <c r="BF201" s="129"/>
      <c r="BG201" s="129"/>
      <c r="BH201" s="129"/>
      <c r="BI201" s="129"/>
      <c r="BJ201" s="129"/>
      <c r="BK201" s="129"/>
      <c r="BL201" s="129"/>
      <c r="BM201" s="129"/>
      <c r="BN201" s="129"/>
      <c r="BO201" s="129"/>
      <c r="BP201" s="129"/>
      <c r="BQ201" s="129"/>
      <c r="BR201" s="129"/>
      <c r="BS201" s="129"/>
      <c r="BT201" s="129"/>
      <c r="BU201" s="129"/>
      <c r="BV201" s="129"/>
      <c r="BW201" s="129"/>
      <c r="BX201" s="129"/>
      <c r="BY201" s="129"/>
      <c r="BZ201" s="129"/>
      <c r="CA201" s="129"/>
      <c r="CB201" s="129"/>
      <c r="CC201" s="129"/>
      <c r="CD201" s="129"/>
      <c r="CE201" s="129"/>
      <c r="CF201" s="129"/>
      <c r="CG201" s="129"/>
      <c r="CH201" s="129"/>
      <c r="CI201" s="129"/>
      <c r="CJ201" s="129"/>
      <c r="CK201" s="129"/>
      <c r="CL201" s="129"/>
      <c r="CM201" s="129"/>
      <c r="CN201" s="129"/>
      <c r="CO201" s="129"/>
      <c r="CP201" s="129"/>
      <c r="CQ201" s="129"/>
      <c r="CR201" s="129"/>
      <c r="CS201" s="129"/>
      <c r="CT201" s="129"/>
      <c r="CU201" s="129"/>
      <c r="CV201" s="129"/>
      <c r="CW201" s="129"/>
      <c r="CX201" s="129"/>
      <c r="CY201" s="129"/>
      <c r="CZ201" s="129"/>
      <c r="DA201" s="129"/>
      <c r="DB201" s="129"/>
      <c r="DC201" s="129"/>
      <c r="DD201" s="129"/>
      <c r="DE201" s="129"/>
      <c r="DF201" s="129"/>
      <c r="DG201" s="129"/>
      <c r="DH201" s="129"/>
      <c r="DI201" s="129"/>
      <c r="DJ201" s="129"/>
      <c r="DK201" s="129"/>
      <c r="DL201" s="129"/>
      <c r="DM201" s="129"/>
      <c r="DN201" s="129"/>
      <c r="DO201" s="129"/>
      <c r="DP201" s="129"/>
      <c r="DQ201" s="129"/>
      <c r="DR201" s="129"/>
      <c r="DS201" s="129"/>
      <c r="DT201" s="129"/>
      <c r="DU201" s="129"/>
      <c r="DV201" s="129"/>
      <c r="DW201" s="129"/>
      <c r="DX201" s="129"/>
      <c r="DY201" s="129"/>
      <c r="GD201" s="134"/>
      <c r="GE201" s="134"/>
    </row>
    <row r="202" spans="2:187" x14ac:dyDescent="0.25">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c r="AU202" s="129"/>
      <c r="AV202" s="129"/>
      <c r="AW202" s="129"/>
      <c r="AX202" s="129"/>
      <c r="AY202" s="129"/>
      <c r="AZ202" s="129"/>
      <c r="BA202" s="129"/>
      <c r="BB202" s="129"/>
      <c r="BC202" s="129"/>
      <c r="BD202" s="129"/>
      <c r="BE202" s="129"/>
      <c r="BF202" s="129"/>
      <c r="BG202" s="129"/>
      <c r="BH202" s="129"/>
      <c r="BI202" s="129"/>
      <c r="BJ202" s="129"/>
      <c r="BK202" s="129"/>
      <c r="BL202" s="129"/>
      <c r="BM202" s="129"/>
      <c r="BN202" s="129"/>
      <c r="BO202" s="129"/>
      <c r="BP202" s="129"/>
      <c r="BQ202" s="129"/>
      <c r="BR202" s="129"/>
      <c r="BS202" s="129"/>
      <c r="BT202" s="129"/>
      <c r="BU202" s="129"/>
      <c r="BV202" s="129"/>
      <c r="BW202" s="129"/>
      <c r="BX202" s="129"/>
      <c r="BY202" s="129"/>
      <c r="BZ202" s="129"/>
      <c r="CA202" s="129"/>
      <c r="CB202" s="129"/>
      <c r="CC202" s="129"/>
      <c r="CD202" s="129"/>
      <c r="CE202" s="129"/>
      <c r="CF202" s="129"/>
      <c r="CG202" s="129"/>
      <c r="CH202" s="129"/>
      <c r="CI202" s="129"/>
      <c r="CJ202" s="129"/>
      <c r="CK202" s="129"/>
      <c r="CL202" s="129"/>
      <c r="CM202" s="129"/>
      <c r="CN202" s="129"/>
      <c r="CO202" s="129"/>
      <c r="CP202" s="129"/>
      <c r="CQ202" s="129"/>
      <c r="CR202" s="129"/>
      <c r="CS202" s="129"/>
      <c r="CT202" s="129"/>
      <c r="CU202" s="129"/>
      <c r="CV202" s="129"/>
      <c r="CW202" s="129"/>
      <c r="CX202" s="129"/>
      <c r="CY202" s="129"/>
      <c r="CZ202" s="129"/>
      <c r="DA202" s="129"/>
      <c r="DB202" s="129"/>
      <c r="DC202" s="129"/>
      <c r="DD202" s="129"/>
      <c r="DE202" s="129"/>
      <c r="DF202" s="129"/>
      <c r="DG202" s="129"/>
      <c r="DH202" s="129"/>
      <c r="DI202" s="129"/>
      <c r="DJ202" s="129"/>
      <c r="DK202" s="129"/>
      <c r="DL202" s="129"/>
      <c r="DM202" s="129"/>
      <c r="DN202" s="129"/>
      <c r="DO202" s="129"/>
      <c r="DP202" s="129"/>
      <c r="DQ202" s="129"/>
      <c r="DR202" s="129"/>
      <c r="DS202" s="129"/>
      <c r="DT202" s="129"/>
      <c r="DU202" s="129"/>
      <c r="DV202" s="129"/>
      <c r="DW202" s="129"/>
      <c r="DX202" s="129"/>
      <c r="DY202" s="129"/>
      <c r="GD202" s="134"/>
      <c r="GE202" s="134"/>
    </row>
    <row r="203" spans="2:187" x14ac:dyDescent="0.25">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129"/>
      <c r="BS203" s="129"/>
      <c r="BT203" s="129"/>
      <c r="BU203" s="129"/>
      <c r="BV203" s="129"/>
      <c r="BW203" s="129"/>
      <c r="BX203" s="129"/>
      <c r="BY203" s="129"/>
      <c r="BZ203" s="129"/>
      <c r="CA203" s="129"/>
      <c r="CB203" s="129"/>
      <c r="CC203" s="129"/>
      <c r="CD203" s="129"/>
      <c r="CE203" s="129"/>
      <c r="CF203" s="129"/>
      <c r="CG203" s="129"/>
      <c r="CH203" s="129"/>
      <c r="CI203" s="129"/>
      <c r="CJ203" s="129"/>
      <c r="CK203" s="129"/>
      <c r="CL203" s="129"/>
      <c r="CM203" s="129"/>
      <c r="CN203" s="129"/>
      <c r="CO203" s="129"/>
      <c r="CP203" s="129"/>
      <c r="CQ203" s="129"/>
      <c r="CR203" s="129"/>
      <c r="CS203" s="129"/>
      <c r="CT203" s="129"/>
      <c r="CU203" s="129"/>
      <c r="CV203" s="129"/>
      <c r="CW203" s="129"/>
      <c r="CX203" s="129"/>
      <c r="CY203" s="129"/>
      <c r="CZ203" s="129"/>
      <c r="DA203" s="129"/>
      <c r="DB203" s="129"/>
      <c r="DC203" s="129"/>
      <c r="DD203" s="129"/>
      <c r="DE203" s="129"/>
      <c r="DF203" s="129"/>
      <c r="DG203" s="129"/>
      <c r="DH203" s="129"/>
      <c r="DI203" s="129"/>
      <c r="DJ203" s="129"/>
      <c r="DK203" s="129"/>
      <c r="DL203" s="129"/>
      <c r="DM203" s="129"/>
      <c r="DN203" s="129"/>
      <c r="DO203" s="129"/>
      <c r="DP203" s="129"/>
      <c r="DQ203" s="129"/>
      <c r="DR203" s="129"/>
      <c r="DS203" s="129"/>
      <c r="DT203" s="129"/>
      <c r="DU203" s="129"/>
      <c r="DV203" s="129"/>
      <c r="DW203" s="129"/>
      <c r="DX203" s="129"/>
      <c r="DY203" s="129"/>
      <c r="GD203" s="134"/>
      <c r="GE203" s="134"/>
    </row>
    <row r="204" spans="2:187" x14ac:dyDescent="0.25">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129"/>
      <c r="AL204" s="129"/>
      <c r="AM204" s="129"/>
      <c r="AN204" s="129"/>
      <c r="AO204" s="129"/>
      <c r="AP204" s="129"/>
      <c r="AQ204" s="129"/>
      <c r="AR204" s="129"/>
      <c r="AS204" s="129"/>
      <c r="AT204" s="129"/>
      <c r="AU204" s="129"/>
      <c r="AV204" s="129"/>
      <c r="AW204" s="129"/>
      <c r="AX204" s="129"/>
      <c r="AY204" s="129"/>
      <c r="AZ204" s="129"/>
      <c r="BA204" s="129"/>
      <c r="BB204" s="129"/>
      <c r="BC204" s="129"/>
      <c r="BD204" s="129"/>
      <c r="BE204" s="129"/>
      <c r="BF204" s="129"/>
      <c r="BG204" s="129"/>
      <c r="BH204" s="129"/>
      <c r="BI204" s="129"/>
      <c r="BJ204" s="129"/>
      <c r="BK204" s="129"/>
      <c r="BL204" s="129"/>
      <c r="BM204" s="129"/>
      <c r="BN204" s="129"/>
      <c r="BO204" s="129"/>
      <c r="BP204" s="129"/>
      <c r="BQ204" s="129"/>
      <c r="BR204" s="129"/>
      <c r="BS204" s="129"/>
      <c r="BT204" s="129"/>
      <c r="BU204" s="129"/>
      <c r="BV204" s="129"/>
      <c r="BW204" s="129"/>
      <c r="BX204" s="129"/>
      <c r="BY204" s="129"/>
      <c r="BZ204" s="129"/>
      <c r="CA204" s="129"/>
      <c r="CB204" s="129"/>
      <c r="CC204" s="129"/>
      <c r="CD204" s="129"/>
      <c r="CE204" s="129"/>
      <c r="CF204" s="129"/>
      <c r="CG204" s="129"/>
      <c r="CH204" s="129"/>
      <c r="CI204" s="129"/>
      <c r="CJ204" s="129"/>
      <c r="CK204" s="129"/>
      <c r="CL204" s="129"/>
      <c r="CM204" s="129"/>
      <c r="CN204" s="129"/>
      <c r="CO204" s="129"/>
      <c r="CP204" s="129"/>
      <c r="CQ204" s="129"/>
      <c r="CR204" s="129"/>
      <c r="CS204" s="129"/>
      <c r="CT204" s="129"/>
      <c r="CU204" s="129"/>
      <c r="CV204" s="129"/>
      <c r="CW204" s="129"/>
      <c r="CX204" s="129"/>
      <c r="CY204" s="129"/>
      <c r="CZ204" s="129"/>
      <c r="DA204" s="129"/>
      <c r="DB204" s="129"/>
      <c r="DC204" s="129"/>
      <c r="DD204" s="129"/>
      <c r="DE204" s="129"/>
      <c r="DF204" s="129"/>
      <c r="DG204" s="129"/>
      <c r="DH204" s="129"/>
      <c r="DI204" s="129"/>
      <c r="DJ204" s="129"/>
      <c r="DK204" s="129"/>
      <c r="DL204" s="129"/>
      <c r="DM204" s="129"/>
      <c r="DN204" s="129"/>
      <c r="DO204" s="129"/>
      <c r="DP204" s="129"/>
      <c r="DQ204" s="129"/>
      <c r="DR204" s="129"/>
      <c r="DS204" s="129"/>
      <c r="DT204" s="129"/>
      <c r="DU204" s="129"/>
      <c r="DV204" s="129"/>
      <c r="DW204" s="129"/>
      <c r="DX204" s="129"/>
      <c r="DY204" s="129"/>
      <c r="GD204" s="134"/>
      <c r="GE204" s="134"/>
    </row>
    <row r="205" spans="2:187" x14ac:dyDescent="0.25">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129"/>
      <c r="BM205" s="129"/>
      <c r="BN205" s="129"/>
      <c r="BO205" s="129"/>
      <c r="BP205" s="129"/>
      <c r="BQ205" s="129"/>
      <c r="BR205" s="129"/>
      <c r="BS205" s="129"/>
      <c r="BT205" s="129"/>
      <c r="BU205" s="129"/>
      <c r="BV205" s="129"/>
      <c r="BW205" s="129"/>
      <c r="BX205" s="129"/>
      <c r="BY205" s="129"/>
      <c r="BZ205" s="129"/>
      <c r="CA205" s="129"/>
      <c r="CB205" s="129"/>
      <c r="CC205" s="129"/>
      <c r="CD205" s="129"/>
      <c r="CE205" s="129"/>
      <c r="CF205" s="129"/>
      <c r="CG205" s="129"/>
      <c r="CH205" s="129"/>
      <c r="CI205" s="129"/>
      <c r="CJ205" s="129"/>
      <c r="CK205" s="129"/>
      <c r="CL205" s="129"/>
      <c r="CM205" s="129"/>
      <c r="CN205" s="129"/>
      <c r="CO205" s="129"/>
      <c r="CP205" s="129"/>
      <c r="CQ205" s="129"/>
      <c r="CR205" s="129"/>
      <c r="CS205" s="129"/>
      <c r="CT205" s="129"/>
      <c r="CU205" s="129"/>
      <c r="CV205" s="129"/>
      <c r="CW205" s="129"/>
      <c r="CX205" s="129"/>
      <c r="CY205" s="129"/>
      <c r="CZ205" s="129"/>
      <c r="DA205" s="129"/>
      <c r="DB205" s="129"/>
      <c r="DC205" s="129"/>
      <c r="DD205" s="129"/>
      <c r="DE205" s="129"/>
      <c r="DF205" s="129"/>
      <c r="DG205" s="129"/>
      <c r="DH205" s="129"/>
      <c r="DI205" s="129"/>
      <c r="DJ205" s="129"/>
      <c r="DK205" s="129"/>
      <c r="DL205" s="129"/>
      <c r="DM205" s="129"/>
      <c r="DN205" s="129"/>
      <c r="DO205" s="129"/>
      <c r="DP205" s="129"/>
      <c r="DQ205" s="129"/>
      <c r="DR205" s="129"/>
      <c r="DS205" s="129"/>
      <c r="DT205" s="129"/>
      <c r="DU205" s="129"/>
      <c r="DV205" s="129"/>
      <c r="DW205" s="129"/>
      <c r="DX205" s="129"/>
      <c r="DY205" s="129"/>
      <c r="GD205" s="134"/>
      <c r="GE205" s="134"/>
    </row>
    <row r="206" spans="2:187" x14ac:dyDescent="0.25">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29"/>
      <c r="BD206" s="129"/>
      <c r="BE206" s="129"/>
      <c r="BF206" s="129"/>
      <c r="BG206" s="129"/>
      <c r="BH206" s="129"/>
      <c r="BI206" s="129"/>
      <c r="BJ206" s="129"/>
      <c r="BK206" s="129"/>
      <c r="BL206" s="129"/>
      <c r="BM206" s="129"/>
      <c r="BN206" s="129"/>
      <c r="BO206" s="129"/>
      <c r="BP206" s="129"/>
      <c r="BQ206" s="129"/>
      <c r="BR206" s="129"/>
      <c r="BS206" s="129"/>
      <c r="BT206" s="129"/>
      <c r="BU206" s="129"/>
      <c r="BV206" s="129"/>
      <c r="BW206" s="129"/>
      <c r="BX206" s="129"/>
      <c r="BY206" s="129"/>
      <c r="BZ206" s="129"/>
      <c r="CA206" s="129"/>
      <c r="CB206" s="129"/>
      <c r="CC206" s="129"/>
      <c r="CD206" s="129"/>
      <c r="CE206" s="129"/>
      <c r="CF206" s="129"/>
      <c r="CG206" s="129"/>
      <c r="CH206" s="129"/>
      <c r="CI206" s="129"/>
      <c r="CJ206" s="129"/>
      <c r="CK206" s="129"/>
      <c r="CL206" s="129"/>
      <c r="CM206" s="129"/>
      <c r="CN206" s="129"/>
      <c r="CO206" s="129"/>
      <c r="CP206" s="129"/>
      <c r="CQ206" s="129"/>
      <c r="CR206" s="129"/>
      <c r="CS206" s="129"/>
      <c r="CT206" s="129"/>
      <c r="CU206" s="129"/>
      <c r="CV206" s="129"/>
      <c r="CW206" s="129"/>
      <c r="CX206" s="129"/>
      <c r="CY206" s="129"/>
      <c r="CZ206" s="129"/>
      <c r="DA206" s="129"/>
      <c r="DB206" s="129"/>
      <c r="DC206" s="129"/>
      <c r="DD206" s="129"/>
      <c r="DE206" s="129"/>
      <c r="DF206" s="129"/>
      <c r="DG206" s="129"/>
      <c r="DH206" s="129"/>
      <c r="DI206" s="129"/>
      <c r="DJ206" s="129"/>
      <c r="DK206" s="129"/>
      <c r="DL206" s="129"/>
      <c r="DM206" s="129"/>
      <c r="DN206" s="129"/>
      <c r="DO206" s="129"/>
      <c r="DP206" s="129"/>
      <c r="DQ206" s="129"/>
      <c r="DR206" s="129"/>
      <c r="DS206" s="129"/>
      <c r="DT206" s="129"/>
      <c r="DU206" s="129"/>
      <c r="DV206" s="129"/>
      <c r="DW206" s="129"/>
      <c r="DX206" s="129"/>
      <c r="DY206" s="129"/>
      <c r="GD206" s="134"/>
      <c r="GE206" s="134"/>
    </row>
    <row r="207" spans="2:187" x14ac:dyDescent="0.25">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c r="AU207" s="129"/>
      <c r="AV207" s="129"/>
      <c r="AW207" s="129"/>
      <c r="AX207" s="129"/>
      <c r="AY207" s="129"/>
      <c r="AZ207" s="129"/>
      <c r="BA207" s="129"/>
      <c r="BB207" s="129"/>
      <c r="BC207" s="129"/>
      <c r="BD207" s="129"/>
      <c r="BE207" s="129"/>
      <c r="BF207" s="129"/>
      <c r="BG207" s="129"/>
      <c r="BH207" s="129"/>
      <c r="BI207" s="129"/>
      <c r="BJ207" s="129"/>
      <c r="BK207" s="129"/>
      <c r="BL207" s="129"/>
      <c r="BM207" s="129"/>
      <c r="BN207" s="129"/>
      <c r="BO207" s="129"/>
      <c r="BP207" s="129"/>
      <c r="BQ207" s="129"/>
      <c r="BR207" s="129"/>
      <c r="BS207" s="129"/>
      <c r="BT207" s="129"/>
      <c r="BU207" s="129"/>
      <c r="BV207" s="129"/>
      <c r="BW207" s="129"/>
      <c r="BX207" s="129"/>
      <c r="BY207" s="129"/>
      <c r="BZ207" s="129"/>
      <c r="CA207" s="129"/>
      <c r="CB207" s="129"/>
      <c r="CC207" s="129"/>
      <c r="CD207" s="129"/>
      <c r="CE207" s="129"/>
      <c r="CF207" s="129"/>
      <c r="CG207" s="129"/>
      <c r="CH207" s="129"/>
      <c r="CI207" s="129"/>
      <c r="CJ207" s="129"/>
      <c r="CK207" s="129"/>
      <c r="CL207" s="129"/>
      <c r="CM207" s="129"/>
      <c r="CN207" s="129"/>
      <c r="CO207" s="129"/>
      <c r="CP207" s="129"/>
      <c r="CQ207" s="129"/>
      <c r="CR207" s="129"/>
      <c r="CS207" s="129"/>
      <c r="CT207" s="129"/>
      <c r="CU207" s="129"/>
      <c r="CV207" s="129"/>
      <c r="CW207" s="129"/>
      <c r="CX207" s="129"/>
      <c r="CY207" s="129"/>
      <c r="CZ207" s="129"/>
      <c r="DA207" s="129"/>
      <c r="DB207" s="129"/>
      <c r="DC207" s="129"/>
      <c r="DD207" s="129"/>
      <c r="DE207" s="129"/>
      <c r="DF207" s="129"/>
      <c r="DG207" s="129"/>
      <c r="DH207" s="129"/>
      <c r="DI207" s="129"/>
      <c r="DJ207" s="129"/>
      <c r="DK207" s="129"/>
      <c r="DL207" s="129"/>
      <c r="DM207" s="129"/>
      <c r="DN207" s="129"/>
      <c r="DO207" s="129"/>
      <c r="DP207" s="129"/>
      <c r="DQ207" s="129"/>
      <c r="DR207" s="129"/>
      <c r="DS207" s="129"/>
      <c r="DT207" s="129"/>
      <c r="DU207" s="129"/>
      <c r="DV207" s="129"/>
      <c r="DW207" s="129"/>
      <c r="DX207" s="129"/>
      <c r="DY207" s="129"/>
      <c r="GD207" s="134"/>
      <c r="GE207" s="134"/>
    </row>
    <row r="208" spans="2:187" x14ac:dyDescent="0.25">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c r="AI208" s="129"/>
      <c r="AJ208" s="129"/>
      <c r="AK208" s="129"/>
      <c r="AL208" s="129"/>
      <c r="AM208" s="129"/>
      <c r="AN208" s="129"/>
      <c r="AO208" s="129"/>
      <c r="AP208" s="129"/>
      <c r="AQ208" s="129"/>
      <c r="AR208" s="129"/>
      <c r="AS208" s="129"/>
      <c r="AT208" s="129"/>
      <c r="AU208" s="129"/>
      <c r="AV208" s="129"/>
      <c r="AW208" s="129"/>
      <c r="AX208" s="129"/>
      <c r="AY208" s="129"/>
      <c r="AZ208" s="129"/>
      <c r="BA208" s="129"/>
      <c r="BB208" s="129"/>
      <c r="BC208" s="129"/>
      <c r="BD208" s="129"/>
      <c r="BE208" s="129"/>
      <c r="BF208" s="129"/>
      <c r="BG208" s="129"/>
      <c r="BH208" s="129"/>
      <c r="BI208" s="129"/>
      <c r="BJ208" s="129"/>
      <c r="BK208" s="129"/>
      <c r="BL208" s="129"/>
      <c r="BM208" s="129"/>
      <c r="BN208" s="129"/>
      <c r="BO208" s="129"/>
      <c r="BP208" s="129"/>
      <c r="BQ208" s="129"/>
      <c r="BR208" s="129"/>
      <c r="BS208" s="129"/>
      <c r="BT208" s="129"/>
      <c r="BU208" s="129"/>
      <c r="BV208" s="129"/>
      <c r="BW208" s="129"/>
      <c r="BX208" s="129"/>
      <c r="BY208" s="129"/>
      <c r="BZ208" s="129"/>
      <c r="CA208" s="129"/>
      <c r="CB208" s="129"/>
      <c r="CC208" s="129"/>
      <c r="CD208" s="129"/>
      <c r="CE208" s="129"/>
      <c r="CF208" s="129"/>
      <c r="CG208" s="129"/>
      <c r="CH208" s="129"/>
      <c r="CI208" s="129"/>
      <c r="CJ208" s="129"/>
      <c r="CK208" s="129"/>
      <c r="CL208" s="129"/>
      <c r="CM208" s="129"/>
      <c r="CN208" s="129"/>
      <c r="CO208" s="129"/>
      <c r="CP208" s="129"/>
      <c r="CQ208" s="129"/>
      <c r="CR208" s="129"/>
      <c r="CS208" s="129"/>
      <c r="CT208" s="129"/>
      <c r="CU208" s="129"/>
      <c r="CV208" s="129"/>
      <c r="CW208" s="129"/>
      <c r="CX208" s="129"/>
      <c r="CY208" s="129"/>
      <c r="CZ208" s="129"/>
      <c r="DA208" s="129"/>
      <c r="DB208" s="129"/>
      <c r="DC208" s="129"/>
      <c r="DD208" s="129"/>
      <c r="DE208" s="129"/>
      <c r="DF208" s="129"/>
      <c r="DG208" s="129"/>
      <c r="DH208" s="129"/>
      <c r="DI208" s="129"/>
      <c r="DJ208" s="129"/>
      <c r="DK208" s="129"/>
      <c r="DL208" s="129"/>
      <c r="DM208" s="129"/>
      <c r="DN208" s="129"/>
      <c r="DO208" s="129"/>
      <c r="DP208" s="129"/>
      <c r="DQ208" s="129"/>
      <c r="DR208" s="129"/>
      <c r="DS208" s="129"/>
      <c r="DT208" s="129"/>
      <c r="DU208" s="129"/>
      <c r="DV208" s="129"/>
      <c r="DW208" s="129"/>
      <c r="DX208" s="129"/>
      <c r="DY208" s="129"/>
      <c r="GD208" s="134"/>
      <c r="GE208" s="134"/>
    </row>
    <row r="209" spans="2:187" x14ac:dyDescent="0.25">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29"/>
      <c r="AY209" s="129"/>
      <c r="AZ209" s="129"/>
      <c r="BA209" s="129"/>
      <c r="BB209" s="129"/>
      <c r="BC209" s="129"/>
      <c r="BD209" s="129"/>
      <c r="BE209" s="129"/>
      <c r="BF209" s="129"/>
      <c r="BG209" s="129"/>
      <c r="BH209" s="129"/>
      <c r="BI209" s="129"/>
      <c r="BJ209" s="129"/>
      <c r="BK209" s="129"/>
      <c r="BL209" s="129"/>
      <c r="BM209" s="129"/>
      <c r="BN209" s="129"/>
      <c r="BO209" s="129"/>
      <c r="BP209" s="129"/>
      <c r="BQ209" s="129"/>
      <c r="BR209" s="129"/>
      <c r="BS209" s="129"/>
      <c r="BT209" s="129"/>
      <c r="BU209" s="129"/>
      <c r="BV209" s="129"/>
      <c r="BW209" s="129"/>
      <c r="BX209" s="129"/>
      <c r="BY209" s="129"/>
      <c r="BZ209" s="129"/>
      <c r="CA209" s="129"/>
      <c r="CB209" s="129"/>
      <c r="CC209" s="129"/>
      <c r="CD209" s="129"/>
      <c r="CE209" s="129"/>
      <c r="CF209" s="129"/>
      <c r="CG209" s="129"/>
      <c r="CH209" s="129"/>
      <c r="CI209" s="129"/>
      <c r="CJ209" s="129"/>
      <c r="CK209" s="129"/>
      <c r="CL209" s="129"/>
      <c r="CM209" s="129"/>
      <c r="CN209" s="129"/>
      <c r="CO209" s="129"/>
      <c r="CP209" s="129"/>
      <c r="CQ209" s="129"/>
      <c r="CR209" s="129"/>
      <c r="CS209" s="129"/>
      <c r="CT209" s="129"/>
      <c r="CU209" s="129"/>
      <c r="CV209" s="129"/>
      <c r="CW209" s="129"/>
      <c r="CX209" s="129"/>
      <c r="CY209" s="129"/>
      <c r="CZ209" s="129"/>
      <c r="DA209" s="129"/>
      <c r="DB209" s="129"/>
      <c r="DC209" s="129"/>
      <c r="DD209" s="129"/>
      <c r="DE209" s="129"/>
      <c r="DF209" s="129"/>
      <c r="DG209" s="129"/>
      <c r="DH209" s="129"/>
      <c r="DI209" s="129"/>
      <c r="DJ209" s="129"/>
      <c r="DK209" s="129"/>
      <c r="DL209" s="129"/>
      <c r="DM209" s="129"/>
      <c r="DN209" s="129"/>
      <c r="DO209" s="129"/>
      <c r="DP209" s="129"/>
      <c r="DQ209" s="129"/>
      <c r="DR209" s="129"/>
      <c r="DS209" s="129"/>
      <c r="DT209" s="129"/>
      <c r="DU209" s="129"/>
      <c r="DV209" s="129"/>
      <c r="DW209" s="129"/>
      <c r="DX209" s="129"/>
      <c r="DY209" s="129"/>
      <c r="GD209" s="134"/>
      <c r="GE209" s="134"/>
    </row>
    <row r="210" spans="2:187" x14ac:dyDescent="0.25">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c r="BX210" s="129"/>
      <c r="BY210" s="129"/>
      <c r="BZ210" s="129"/>
      <c r="CA210" s="129"/>
      <c r="CB210" s="129"/>
      <c r="CC210" s="129"/>
      <c r="CD210" s="129"/>
      <c r="CE210" s="129"/>
      <c r="CF210" s="129"/>
      <c r="CG210" s="129"/>
      <c r="CH210" s="129"/>
      <c r="CI210" s="129"/>
      <c r="CJ210" s="129"/>
      <c r="CK210" s="129"/>
      <c r="CL210" s="129"/>
      <c r="CM210" s="129"/>
      <c r="CN210" s="129"/>
      <c r="CO210" s="129"/>
      <c r="CP210" s="129"/>
      <c r="CQ210" s="129"/>
      <c r="CR210" s="129"/>
      <c r="CS210" s="129"/>
      <c r="CT210" s="129"/>
      <c r="CU210" s="129"/>
      <c r="CV210" s="129"/>
      <c r="CW210" s="129"/>
      <c r="CX210" s="129"/>
      <c r="CY210" s="129"/>
      <c r="CZ210" s="129"/>
      <c r="DA210" s="129"/>
      <c r="DB210" s="129"/>
      <c r="DC210" s="129"/>
      <c r="DD210" s="129"/>
      <c r="DE210" s="129"/>
      <c r="DF210" s="129"/>
      <c r="DG210" s="129"/>
      <c r="DH210" s="129"/>
      <c r="DI210" s="129"/>
      <c r="DJ210" s="129"/>
      <c r="DK210" s="129"/>
      <c r="DL210" s="129"/>
      <c r="DM210" s="129"/>
      <c r="DN210" s="129"/>
      <c r="DO210" s="129"/>
      <c r="DP210" s="129"/>
      <c r="DQ210" s="129"/>
      <c r="DR210" s="129"/>
      <c r="DS210" s="129"/>
      <c r="DT210" s="129"/>
      <c r="DU210" s="129"/>
      <c r="DV210" s="129"/>
      <c r="DW210" s="129"/>
      <c r="DX210" s="129"/>
      <c r="DY210" s="129"/>
      <c r="GD210" s="134"/>
      <c r="GE210" s="134"/>
    </row>
    <row r="211" spans="2:187" x14ac:dyDescent="0.25">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c r="AI211" s="129"/>
      <c r="AJ211" s="129"/>
      <c r="AK211" s="129"/>
      <c r="AL211" s="129"/>
      <c r="AM211" s="129"/>
      <c r="AN211" s="129"/>
      <c r="AO211" s="129"/>
      <c r="AP211" s="129"/>
      <c r="AQ211" s="129"/>
      <c r="AR211" s="129"/>
      <c r="AS211" s="129"/>
      <c r="AT211" s="129"/>
      <c r="AU211" s="129"/>
      <c r="AV211" s="129"/>
      <c r="AW211" s="129"/>
      <c r="AX211" s="129"/>
      <c r="AY211" s="129"/>
      <c r="AZ211" s="129"/>
      <c r="BA211" s="129"/>
      <c r="BB211" s="129"/>
      <c r="BC211" s="129"/>
      <c r="BD211" s="129"/>
      <c r="BE211" s="129"/>
      <c r="BF211" s="129"/>
      <c r="BG211" s="129"/>
      <c r="BH211" s="129"/>
      <c r="BI211" s="129"/>
      <c r="BJ211" s="129"/>
      <c r="BK211" s="129"/>
      <c r="BL211" s="129"/>
      <c r="BM211" s="129"/>
      <c r="BN211" s="129"/>
      <c r="BO211" s="129"/>
      <c r="BP211" s="129"/>
      <c r="BQ211" s="129"/>
      <c r="BR211" s="129"/>
      <c r="BS211" s="129"/>
      <c r="BT211" s="129"/>
      <c r="BU211" s="129"/>
      <c r="BV211" s="129"/>
      <c r="BW211" s="129"/>
      <c r="BX211" s="129"/>
      <c r="BY211" s="129"/>
      <c r="BZ211" s="129"/>
      <c r="CA211" s="129"/>
      <c r="CB211" s="129"/>
      <c r="CC211" s="129"/>
      <c r="CD211" s="129"/>
      <c r="CE211" s="129"/>
      <c r="CF211" s="129"/>
      <c r="CG211" s="129"/>
      <c r="CH211" s="129"/>
      <c r="CI211" s="129"/>
      <c r="CJ211" s="129"/>
      <c r="CK211" s="129"/>
      <c r="CL211" s="129"/>
      <c r="CM211" s="129"/>
      <c r="CN211" s="129"/>
      <c r="CO211" s="129"/>
      <c r="CP211" s="129"/>
      <c r="CQ211" s="129"/>
      <c r="CR211" s="129"/>
      <c r="CS211" s="129"/>
      <c r="CT211" s="129"/>
      <c r="CU211" s="129"/>
      <c r="CV211" s="129"/>
      <c r="CW211" s="129"/>
      <c r="CX211" s="129"/>
      <c r="CY211" s="129"/>
      <c r="CZ211" s="129"/>
      <c r="DA211" s="129"/>
      <c r="DB211" s="129"/>
      <c r="DC211" s="129"/>
      <c r="DD211" s="129"/>
      <c r="DE211" s="129"/>
      <c r="DF211" s="129"/>
      <c r="DG211" s="129"/>
      <c r="DH211" s="129"/>
      <c r="DI211" s="129"/>
      <c r="DJ211" s="129"/>
      <c r="DK211" s="129"/>
      <c r="DL211" s="129"/>
      <c r="DM211" s="129"/>
      <c r="DN211" s="129"/>
      <c r="DO211" s="129"/>
      <c r="DP211" s="129"/>
      <c r="DQ211" s="129"/>
      <c r="DR211" s="129"/>
      <c r="DS211" s="129"/>
      <c r="DT211" s="129"/>
      <c r="DU211" s="129"/>
      <c r="DV211" s="129"/>
      <c r="DW211" s="129"/>
      <c r="DX211" s="129"/>
      <c r="DY211" s="129"/>
      <c r="GD211" s="134"/>
      <c r="GE211" s="134"/>
    </row>
    <row r="212" spans="2:187" x14ac:dyDescent="0.25">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c r="AI212" s="129"/>
      <c r="AJ212" s="129"/>
      <c r="AK212" s="129"/>
      <c r="AL212" s="129"/>
      <c r="AM212" s="129"/>
      <c r="AN212" s="129"/>
      <c r="AO212" s="129"/>
      <c r="AP212" s="129"/>
      <c r="AQ212" s="129"/>
      <c r="AR212" s="129"/>
      <c r="AS212" s="129"/>
      <c r="AT212" s="129"/>
      <c r="AU212" s="129"/>
      <c r="AV212" s="129"/>
      <c r="AW212" s="129"/>
      <c r="AX212" s="129"/>
      <c r="AY212" s="129"/>
      <c r="AZ212" s="129"/>
      <c r="BA212" s="129"/>
      <c r="BB212" s="129"/>
      <c r="BC212" s="129"/>
      <c r="BD212" s="129"/>
      <c r="BE212" s="129"/>
      <c r="BF212" s="129"/>
      <c r="BG212" s="129"/>
      <c r="BH212" s="129"/>
      <c r="BI212" s="129"/>
      <c r="BJ212" s="129"/>
      <c r="BK212" s="129"/>
      <c r="BL212" s="129"/>
      <c r="BM212" s="129"/>
      <c r="BN212" s="129"/>
      <c r="BO212" s="129"/>
      <c r="BP212" s="129"/>
      <c r="BQ212" s="129"/>
      <c r="BR212" s="129"/>
      <c r="BS212" s="129"/>
      <c r="BT212" s="129"/>
      <c r="BU212" s="129"/>
      <c r="BV212" s="129"/>
      <c r="BW212" s="129"/>
      <c r="BX212" s="129"/>
      <c r="BY212" s="129"/>
      <c r="BZ212" s="129"/>
      <c r="CA212" s="129"/>
      <c r="CB212" s="129"/>
      <c r="CC212" s="129"/>
      <c r="CD212" s="129"/>
      <c r="CE212" s="129"/>
      <c r="CF212" s="129"/>
      <c r="CG212" s="129"/>
      <c r="CH212" s="129"/>
      <c r="CI212" s="129"/>
      <c r="CJ212" s="129"/>
      <c r="CK212" s="129"/>
      <c r="CL212" s="129"/>
      <c r="CM212" s="129"/>
      <c r="CN212" s="129"/>
      <c r="CO212" s="129"/>
      <c r="CP212" s="129"/>
      <c r="CQ212" s="129"/>
      <c r="CR212" s="129"/>
      <c r="CS212" s="129"/>
      <c r="CT212" s="129"/>
      <c r="CU212" s="129"/>
      <c r="CV212" s="129"/>
      <c r="CW212" s="129"/>
      <c r="CX212" s="129"/>
      <c r="CY212" s="129"/>
      <c r="CZ212" s="129"/>
      <c r="DA212" s="129"/>
      <c r="DB212" s="129"/>
      <c r="DC212" s="129"/>
      <c r="DD212" s="129"/>
      <c r="DE212" s="129"/>
      <c r="DF212" s="129"/>
      <c r="DG212" s="129"/>
      <c r="DH212" s="129"/>
      <c r="DI212" s="129"/>
      <c r="DJ212" s="129"/>
      <c r="DK212" s="129"/>
      <c r="DL212" s="129"/>
      <c r="DM212" s="129"/>
      <c r="DN212" s="129"/>
      <c r="DO212" s="129"/>
      <c r="DP212" s="129"/>
      <c r="DQ212" s="129"/>
      <c r="DR212" s="129"/>
      <c r="DS212" s="129"/>
      <c r="DT212" s="129"/>
      <c r="DU212" s="129"/>
      <c r="DV212" s="129"/>
      <c r="DW212" s="129"/>
      <c r="DX212" s="129"/>
      <c r="DY212" s="129"/>
      <c r="GD212" s="134"/>
      <c r="GE212" s="134"/>
    </row>
    <row r="213" spans="2:187" x14ac:dyDescent="0.25">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c r="AI213" s="129"/>
      <c r="AJ213" s="129"/>
      <c r="AK213" s="129"/>
      <c r="AL213" s="129"/>
      <c r="AM213" s="129"/>
      <c r="AN213" s="129"/>
      <c r="AO213" s="129"/>
      <c r="AP213" s="129"/>
      <c r="AQ213" s="129"/>
      <c r="AR213" s="129"/>
      <c r="AS213" s="129"/>
      <c r="AT213" s="129"/>
      <c r="AU213" s="129"/>
      <c r="AV213" s="129"/>
      <c r="AW213" s="129"/>
      <c r="AX213" s="129"/>
      <c r="AY213" s="129"/>
      <c r="AZ213" s="129"/>
      <c r="BA213" s="129"/>
      <c r="BB213" s="129"/>
      <c r="BC213" s="129"/>
      <c r="BD213" s="129"/>
      <c r="BE213" s="129"/>
      <c r="BF213" s="129"/>
      <c r="BG213" s="129"/>
      <c r="BH213" s="129"/>
      <c r="BI213" s="129"/>
      <c r="BJ213" s="129"/>
      <c r="BK213" s="129"/>
      <c r="BL213" s="129"/>
      <c r="BM213" s="129"/>
      <c r="BN213" s="129"/>
      <c r="BO213" s="129"/>
      <c r="BP213" s="129"/>
      <c r="BQ213" s="129"/>
      <c r="BR213" s="129"/>
      <c r="BS213" s="129"/>
      <c r="BT213" s="129"/>
      <c r="BU213" s="129"/>
      <c r="BV213" s="129"/>
      <c r="BW213" s="129"/>
      <c r="BX213" s="129"/>
      <c r="BY213" s="129"/>
      <c r="BZ213" s="129"/>
      <c r="CA213" s="129"/>
      <c r="CB213" s="129"/>
      <c r="CC213" s="129"/>
      <c r="CD213" s="129"/>
      <c r="CE213" s="129"/>
      <c r="CF213" s="129"/>
      <c r="CG213" s="129"/>
      <c r="CH213" s="129"/>
      <c r="CI213" s="129"/>
      <c r="CJ213" s="129"/>
      <c r="CK213" s="129"/>
      <c r="CL213" s="129"/>
      <c r="CM213" s="129"/>
      <c r="CN213" s="129"/>
      <c r="CO213" s="129"/>
      <c r="CP213" s="129"/>
      <c r="CQ213" s="129"/>
      <c r="CR213" s="129"/>
      <c r="CS213" s="129"/>
      <c r="CT213" s="129"/>
      <c r="CU213" s="129"/>
      <c r="CV213" s="129"/>
      <c r="CW213" s="129"/>
      <c r="CX213" s="129"/>
      <c r="CY213" s="129"/>
      <c r="CZ213" s="129"/>
      <c r="DA213" s="129"/>
      <c r="DB213" s="129"/>
      <c r="DC213" s="129"/>
      <c r="DD213" s="129"/>
      <c r="DE213" s="129"/>
      <c r="DF213" s="129"/>
      <c r="DG213" s="129"/>
      <c r="DH213" s="129"/>
      <c r="DI213" s="129"/>
      <c r="DJ213" s="129"/>
      <c r="DK213" s="129"/>
      <c r="DL213" s="129"/>
      <c r="DM213" s="129"/>
      <c r="DN213" s="129"/>
      <c r="DO213" s="129"/>
      <c r="DP213" s="129"/>
      <c r="DQ213" s="129"/>
      <c r="DR213" s="129"/>
      <c r="DS213" s="129"/>
      <c r="DT213" s="129"/>
      <c r="DU213" s="129"/>
      <c r="DV213" s="129"/>
      <c r="DW213" s="129"/>
      <c r="DX213" s="129"/>
      <c r="DY213" s="129"/>
      <c r="GD213" s="134"/>
      <c r="GE213" s="134"/>
    </row>
    <row r="214" spans="2:187" x14ac:dyDescent="0.25">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c r="AI214" s="129"/>
      <c r="AJ214" s="129"/>
      <c r="AK214" s="129"/>
      <c r="AL214" s="129"/>
      <c r="AM214" s="129"/>
      <c r="AN214" s="129"/>
      <c r="AO214" s="129"/>
      <c r="AP214" s="129"/>
      <c r="AQ214" s="129"/>
      <c r="AR214" s="129"/>
      <c r="AS214" s="129"/>
      <c r="AT214" s="129"/>
      <c r="AU214" s="129"/>
      <c r="AV214" s="129"/>
      <c r="AW214" s="129"/>
      <c r="AX214" s="129"/>
      <c r="AY214" s="129"/>
      <c r="AZ214" s="129"/>
      <c r="BA214" s="129"/>
      <c r="BB214" s="129"/>
      <c r="BC214" s="129"/>
      <c r="BD214" s="129"/>
      <c r="BE214" s="129"/>
      <c r="BF214" s="129"/>
      <c r="BG214" s="129"/>
      <c r="BH214" s="129"/>
      <c r="BI214" s="129"/>
      <c r="BJ214" s="129"/>
      <c r="BK214" s="129"/>
      <c r="BL214" s="129"/>
      <c r="BM214" s="129"/>
      <c r="BN214" s="129"/>
      <c r="BO214" s="129"/>
      <c r="BP214" s="129"/>
      <c r="BQ214" s="129"/>
      <c r="BR214" s="129"/>
      <c r="BS214" s="129"/>
      <c r="BT214" s="129"/>
      <c r="BU214" s="129"/>
      <c r="BV214" s="129"/>
      <c r="BW214" s="129"/>
      <c r="BX214" s="129"/>
      <c r="BY214" s="129"/>
      <c r="BZ214" s="129"/>
      <c r="CA214" s="129"/>
      <c r="CB214" s="129"/>
      <c r="CC214" s="129"/>
      <c r="CD214" s="129"/>
      <c r="CE214" s="129"/>
      <c r="CF214" s="129"/>
      <c r="CG214" s="129"/>
      <c r="CH214" s="129"/>
      <c r="CI214" s="129"/>
      <c r="CJ214" s="129"/>
      <c r="CK214" s="129"/>
      <c r="CL214" s="129"/>
      <c r="CM214" s="129"/>
      <c r="CN214" s="129"/>
      <c r="CO214" s="129"/>
      <c r="CP214" s="129"/>
      <c r="CQ214" s="129"/>
      <c r="CR214" s="129"/>
      <c r="CS214" s="129"/>
      <c r="CT214" s="129"/>
      <c r="CU214" s="129"/>
      <c r="CV214" s="129"/>
      <c r="CW214" s="129"/>
      <c r="CX214" s="129"/>
      <c r="CY214" s="129"/>
      <c r="CZ214" s="129"/>
      <c r="DA214" s="129"/>
      <c r="DB214" s="129"/>
      <c r="DC214" s="129"/>
      <c r="DD214" s="129"/>
      <c r="DE214" s="129"/>
      <c r="DF214" s="129"/>
      <c r="DG214" s="129"/>
      <c r="DH214" s="129"/>
      <c r="DI214" s="129"/>
      <c r="DJ214" s="129"/>
      <c r="DK214" s="129"/>
      <c r="DL214" s="129"/>
      <c r="DM214" s="129"/>
      <c r="DN214" s="129"/>
      <c r="DO214" s="129"/>
      <c r="DP214" s="129"/>
      <c r="DQ214" s="129"/>
      <c r="DR214" s="129"/>
      <c r="DS214" s="129"/>
      <c r="DT214" s="129"/>
      <c r="DU214" s="129"/>
      <c r="DV214" s="129"/>
      <c r="DW214" s="129"/>
      <c r="DX214" s="129"/>
      <c r="DY214" s="129"/>
      <c r="GD214" s="134"/>
      <c r="GE214" s="134"/>
    </row>
    <row r="215" spans="2:187" x14ac:dyDescent="0.25">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c r="AI215" s="129"/>
      <c r="AJ215" s="129"/>
      <c r="AK215" s="129"/>
      <c r="AL215" s="129"/>
      <c r="AM215" s="129"/>
      <c r="AN215" s="129"/>
      <c r="AO215" s="129"/>
      <c r="AP215" s="129"/>
      <c r="AQ215" s="129"/>
      <c r="AR215" s="129"/>
      <c r="AS215" s="129"/>
      <c r="AT215" s="129"/>
      <c r="AU215" s="129"/>
      <c r="AV215" s="129"/>
      <c r="AW215" s="129"/>
      <c r="AX215" s="129"/>
      <c r="AY215" s="129"/>
      <c r="AZ215" s="129"/>
      <c r="BA215" s="129"/>
      <c r="BB215" s="129"/>
      <c r="BC215" s="129"/>
      <c r="BD215" s="129"/>
      <c r="BE215" s="129"/>
      <c r="BF215" s="129"/>
      <c r="BG215" s="129"/>
      <c r="BH215" s="129"/>
      <c r="BI215" s="129"/>
      <c r="BJ215" s="129"/>
      <c r="BK215" s="129"/>
      <c r="BL215" s="129"/>
      <c r="BM215" s="129"/>
      <c r="BN215" s="129"/>
      <c r="BO215" s="129"/>
      <c r="BP215" s="129"/>
      <c r="BQ215" s="129"/>
      <c r="BR215" s="129"/>
      <c r="BS215" s="129"/>
      <c r="BT215" s="129"/>
      <c r="BU215" s="129"/>
      <c r="BV215" s="129"/>
      <c r="BW215" s="129"/>
      <c r="BX215" s="129"/>
      <c r="BY215" s="129"/>
      <c r="BZ215" s="129"/>
      <c r="CA215" s="129"/>
      <c r="CB215" s="129"/>
      <c r="CC215" s="129"/>
      <c r="CD215" s="129"/>
      <c r="CE215" s="129"/>
      <c r="CF215" s="129"/>
      <c r="CG215" s="129"/>
      <c r="CH215" s="129"/>
      <c r="CI215" s="129"/>
      <c r="CJ215" s="129"/>
      <c r="CK215" s="129"/>
      <c r="CL215" s="129"/>
      <c r="CM215" s="129"/>
      <c r="CN215" s="129"/>
      <c r="CO215" s="129"/>
      <c r="CP215" s="129"/>
      <c r="CQ215" s="129"/>
      <c r="CR215" s="129"/>
      <c r="CS215" s="129"/>
      <c r="CT215" s="129"/>
      <c r="CU215" s="129"/>
      <c r="CV215" s="129"/>
      <c r="CW215" s="129"/>
      <c r="CX215" s="129"/>
      <c r="CY215" s="129"/>
      <c r="CZ215" s="129"/>
      <c r="DA215" s="129"/>
      <c r="DB215" s="129"/>
      <c r="DC215" s="129"/>
      <c r="DD215" s="129"/>
      <c r="DE215" s="129"/>
      <c r="DF215" s="129"/>
      <c r="DG215" s="129"/>
      <c r="DH215" s="129"/>
      <c r="DI215" s="129"/>
      <c r="DJ215" s="129"/>
      <c r="DK215" s="129"/>
      <c r="DL215" s="129"/>
      <c r="DM215" s="129"/>
      <c r="DN215" s="129"/>
      <c r="DO215" s="129"/>
      <c r="DP215" s="129"/>
      <c r="DQ215" s="129"/>
      <c r="DR215" s="129"/>
      <c r="DS215" s="129"/>
      <c r="DT215" s="129"/>
      <c r="DU215" s="129"/>
      <c r="DV215" s="129"/>
      <c r="DW215" s="129"/>
      <c r="DX215" s="129"/>
      <c r="DY215" s="129"/>
      <c r="GD215" s="134"/>
      <c r="GE215" s="134"/>
    </row>
    <row r="216" spans="2:187" x14ac:dyDescent="0.25">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c r="AI216" s="129"/>
      <c r="AJ216" s="129"/>
      <c r="AK216" s="129"/>
      <c r="AL216" s="129"/>
      <c r="AM216" s="129"/>
      <c r="AN216" s="129"/>
      <c r="AO216" s="129"/>
      <c r="AP216" s="129"/>
      <c r="AQ216" s="129"/>
      <c r="AR216" s="129"/>
      <c r="AS216" s="129"/>
      <c r="AT216" s="129"/>
      <c r="AU216" s="129"/>
      <c r="AV216" s="129"/>
      <c r="AW216" s="129"/>
      <c r="AX216" s="129"/>
      <c r="AY216" s="129"/>
      <c r="AZ216" s="129"/>
      <c r="BA216" s="129"/>
      <c r="BB216" s="129"/>
      <c r="BC216" s="129"/>
      <c r="BD216" s="129"/>
      <c r="BE216" s="129"/>
      <c r="BF216" s="129"/>
      <c r="BG216" s="129"/>
      <c r="BH216" s="129"/>
      <c r="BI216" s="129"/>
      <c r="BJ216" s="129"/>
      <c r="BK216" s="129"/>
      <c r="BL216" s="129"/>
      <c r="BM216" s="129"/>
      <c r="BN216" s="129"/>
      <c r="BO216" s="129"/>
      <c r="BP216" s="129"/>
      <c r="BQ216" s="129"/>
      <c r="BR216" s="129"/>
      <c r="BS216" s="129"/>
      <c r="BT216" s="129"/>
      <c r="BU216" s="129"/>
      <c r="BV216" s="129"/>
      <c r="BW216" s="129"/>
      <c r="BX216" s="129"/>
      <c r="BY216" s="129"/>
      <c r="BZ216" s="129"/>
      <c r="CA216" s="129"/>
      <c r="CB216" s="129"/>
      <c r="CC216" s="129"/>
      <c r="CD216" s="129"/>
      <c r="CE216" s="129"/>
      <c r="CF216" s="129"/>
      <c r="CG216" s="129"/>
      <c r="CH216" s="129"/>
      <c r="CI216" s="129"/>
      <c r="CJ216" s="129"/>
      <c r="CK216" s="129"/>
      <c r="CL216" s="129"/>
      <c r="CM216" s="129"/>
      <c r="CN216" s="129"/>
      <c r="CO216" s="129"/>
      <c r="CP216" s="129"/>
      <c r="CQ216" s="129"/>
      <c r="CR216" s="129"/>
      <c r="CS216" s="129"/>
      <c r="CT216" s="129"/>
      <c r="CU216" s="129"/>
      <c r="CV216" s="129"/>
      <c r="CW216" s="129"/>
      <c r="CX216" s="129"/>
      <c r="CY216" s="129"/>
      <c r="CZ216" s="129"/>
      <c r="DA216" s="129"/>
      <c r="DB216" s="129"/>
      <c r="DC216" s="129"/>
      <c r="DD216" s="129"/>
      <c r="DE216" s="129"/>
      <c r="DF216" s="129"/>
      <c r="DG216" s="129"/>
      <c r="DH216" s="129"/>
      <c r="DI216" s="129"/>
      <c r="DJ216" s="129"/>
      <c r="DK216" s="129"/>
      <c r="DL216" s="129"/>
      <c r="DM216" s="129"/>
      <c r="DN216" s="129"/>
      <c r="DO216" s="129"/>
      <c r="DP216" s="129"/>
      <c r="DQ216" s="129"/>
      <c r="DR216" s="129"/>
      <c r="DS216" s="129"/>
      <c r="DT216" s="129"/>
      <c r="DU216" s="129"/>
      <c r="DV216" s="129"/>
      <c r="DW216" s="129"/>
      <c r="DX216" s="129"/>
      <c r="DY216" s="129"/>
      <c r="GD216" s="134"/>
      <c r="GE216" s="134"/>
    </row>
    <row r="217" spans="2:187" x14ac:dyDescent="0.25">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29"/>
      <c r="BE217" s="129"/>
      <c r="BF217" s="129"/>
      <c r="BG217" s="129"/>
      <c r="BH217" s="129"/>
      <c r="BI217" s="129"/>
      <c r="BJ217" s="129"/>
      <c r="BK217" s="129"/>
      <c r="BL217" s="129"/>
      <c r="BM217" s="129"/>
      <c r="BN217" s="129"/>
      <c r="BO217" s="129"/>
      <c r="BP217" s="129"/>
      <c r="BQ217" s="129"/>
      <c r="BR217" s="129"/>
      <c r="BS217" s="129"/>
      <c r="BT217" s="129"/>
      <c r="BU217" s="129"/>
      <c r="BV217" s="129"/>
      <c r="BW217" s="129"/>
      <c r="BX217" s="129"/>
      <c r="BY217" s="129"/>
      <c r="BZ217" s="129"/>
      <c r="CA217" s="129"/>
      <c r="CB217" s="129"/>
      <c r="CC217" s="129"/>
      <c r="CD217" s="129"/>
      <c r="CE217" s="129"/>
      <c r="CF217" s="129"/>
      <c r="CG217" s="129"/>
      <c r="CH217" s="129"/>
      <c r="CI217" s="129"/>
      <c r="CJ217" s="129"/>
      <c r="CK217" s="129"/>
      <c r="CL217" s="129"/>
      <c r="CM217" s="129"/>
      <c r="CN217" s="129"/>
      <c r="CO217" s="129"/>
      <c r="CP217" s="129"/>
      <c r="CQ217" s="129"/>
      <c r="CR217" s="129"/>
      <c r="CS217" s="129"/>
      <c r="CT217" s="129"/>
      <c r="CU217" s="129"/>
      <c r="CV217" s="129"/>
      <c r="CW217" s="129"/>
      <c r="CX217" s="129"/>
      <c r="CY217" s="129"/>
      <c r="CZ217" s="129"/>
      <c r="DA217" s="129"/>
      <c r="DB217" s="129"/>
      <c r="DC217" s="129"/>
      <c r="DD217" s="129"/>
      <c r="DE217" s="129"/>
      <c r="DF217" s="129"/>
      <c r="DG217" s="129"/>
      <c r="DH217" s="129"/>
      <c r="DI217" s="129"/>
      <c r="DJ217" s="129"/>
      <c r="DK217" s="129"/>
      <c r="DL217" s="129"/>
      <c r="DM217" s="129"/>
      <c r="DN217" s="129"/>
      <c r="DO217" s="129"/>
      <c r="DP217" s="129"/>
      <c r="DQ217" s="129"/>
      <c r="DR217" s="129"/>
      <c r="DS217" s="129"/>
      <c r="DT217" s="129"/>
      <c r="DU217" s="129"/>
      <c r="DV217" s="129"/>
      <c r="DW217" s="129"/>
      <c r="DX217" s="129"/>
      <c r="DY217" s="129"/>
      <c r="GD217" s="134"/>
      <c r="GE217" s="134"/>
    </row>
    <row r="218" spans="2:187" x14ac:dyDescent="0.25">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c r="AI218" s="129"/>
      <c r="AJ218" s="129"/>
      <c r="AK218" s="129"/>
      <c r="AL218" s="129"/>
      <c r="AM218" s="129"/>
      <c r="AN218" s="129"/>
      <c r="AO218" s="129"/>
      <c r="AP218" s="129"/>
      <c r="AQ218" s="129"/>
      <c r="AR218" s="129"/>
      <c r="AS218" s="129"/>
      <c r="AT218" s="129"/>
      <c r="AU218" s="129"/>
      <c r="AV218" s="129"/>
      <c r="AW218" s="129"/>
      <c r="AX218" s="129"/>
      <c r="AY218" s="129"/>
      <c r="AZ218" s="129"/>
      <c r="BA218" s="129"/>
      <c r="BB218" s="129"/>
      <c r="BC218" s="129"/>
      <c r="BD218" s="129"/>
      <c r="BE218" s="129"/>
      <c r="BF218" s="129"/>
      <c r="BG218" s="129"/>
      <c r="BH218" s="129"/>
      <c r="BI218" s="129"/>
      <c r="BJ218" s="129"/>
      <c r="BK218" s="129"/>
      <c r="BL218" s="129"/>
      <c r="BM218" s="129"/>
      <c r="BN218" s="129"/>
      <c r="BO218" s="129"/>
      <c r="BP218" s="129"/>
      <c r="BQ218" s="129"/>
      <c r="BR218" s="129"/>
      <c r="BS218" s="129"/>
      <c r="BT218" s="129"/>
      <c r="BU218" s="129"/>
      <c r="BV218" s="129"/>
      <c r="BW218" s="129"/>
      <c r="BX218" s="129"/>
      <c r="BY218" s="129"/>
      <c r="BZ218" s="129"/>
      <c r="CA218" s="129"/>
      <c r="CB218" s="129"/>
      <c r="CC218" s="129"/>
      <c r="CD218" s="129"/>
      <c r="CE218" s="129"/>
      <c r="CF218" s="129"/>
      <c r="CG218" s="129"/>
      <c r="CH218" s="129"/>
      <c r="CI218" s="129"/>
      <c r="CJ218" s="129"/>
      <c r="CK218" s="129"/>
      <c r="CL218" s="129"/>
      <c r="CM218" s="129"/>
      <c r="CN218" s="129"/>
      <c r="CO218" s="129"/>
      <c r="CP218" s="129"/>
      <c r="CQ218" s="129"/>
      <c r="CR218" s="129"/>
      <c r="CS218" s="129"/>
      <c r="CT218" s="129"/>
      <c r="CU218" s="129"/>
      <c r="CV218" s="129"/>
      <c r="CW218" s="129"/>
      <c r="CX218" s="129"/>
      <c r="CY218" s="129"/>
      <c r="CZ218" s="129"/>
      <c r="DA218" s="129"/>
      <c r="DB218" s="129"/>
      <c r="DC218" s="129"/>
      <c r="DD218" s="129"/>
      <c r="DE218" s="129"/>
      <c r="DF218" s="129"/>
      <c r="DG218" s="129"/>
      <c r="DH218" s="129"/>
      <c r="DI218" s="129"/>
      <c r="DJ218" s="129"/>
      <c r="DK218" s="129"/>
      <c r="DL218" s="129"/>
      <c r="DM218" s="129"/>
      <c r="DN218" s="129"/>
      <c r="DO218" s="129"/>
      <c r="DP218" s="129"/>
      <c r="DQ218" s="129"/>
      <c r="DR218" s="129"/>
      <c r="DS218" s="129"/>
      <c r="DT218" s="129"/>
      <c r="DU218" s="129"/>
      <c r="DV218" s="129"/>
      <c r="DW218" s="129"/>
      <c r="DX218" s="129"/>
      <c r="DY218" s="129"/>
      <c r="GD218" s="134"/>
      <c r="GE218" s="134"/>
    </row>
    <row r="219" spans="2:187" x14ac:dyDescent="0.25">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c r="AI219" s="129"/>
      <c r="AJ219" s="129"/>
      <c r="AK219" s="129"/>
      <c r="AL219" s="129"/>
      <c r="AM219" s="129"/>
      <c r="AN219" s="129"/>
      <c r="AO219" s="129"/>
      <c r="AP219" s="129"/>
      <c r="AQ219" s="129"/>
      <c r="AR219" s="129"/>
      <c r="AS219" s="129"/>
      <c r="AT219" s="129"/>
      <c r="AU219" s="129"/>
      <c r="AV219" s="129"/>
      <c r="AW219" s="129"/>
      <c r="AX219" s="129"/>
      <c r="AY219" s="129"/>
      <c r="AZ219" s="129"/>
      <c r="BA219" s="129"/>
      <c r="BB219" s="129"/>
      <c r="BC219" s="129"/>
      <c r="BD219" s="129"/>
      <c r="BE219" s="129"/>
      <c r="BF219" s="129"/>
      <c r="BG219" s="129"/>
      <c r="BH219" s="129"/>
      <c r="BI219" s="129"/>
      <c r="BJ219" s="129"/>
      <c r="BK219" s="129"/>
      <c r="BL219" s="129"/>
      <c r="BM219" s="129"/>
      <c r="BN219" s="129"/>
      <c r="BO219" s="129"/>
      <c r="BP219" s="129"/>
      <c r="BQ219" s="129"/>
      <c r="BR219" s="129"/>
      <c r="BS219" s="129"/>
      <c r="BT219" s="129"/>
      <c r="BU219" s="129"/>
      <c r="BV219" s="129"/>
      <c r="BW219" s="129"/>
      <c r="BX219" s="129"/>
      <c r="BY219" s="129"/>
      <c r="BZ219" s="129"/>
      <c r="CA219" s="129"/>
      <c r="CB219" s="129"/>
      <c r="CC219" s="129"/>
      <c r="CD219" s="129"/>
      <c r="CE219" s="129"/>
      <c r="CF219" s="129"/>
      <c r="CG219" s="129"/>
      <c r="CH219" s="129"/>
      <c r="CI219" s="129"/>
      <c r="CJ219" s="129"/>
      <c r="CK219" s="129"/>
      <c r="CL219" s="129"/>
      <c r="CM219" s="129"/>
      <c r="CN219" s="129"/>
      <c r="CO219" s="129"/>
      <c r="CP219" s="129"/>
      <c r="CQ219" s="129"/>
      <c r="CR219" s="129"/>
      <c r="CS219" s="129"/>
      <c r="CT219" s="129"/>
      <c r="CU219" s="129"/>
      <c r="CV219" s="129"/>
      <c r="CW219" s="129"/>
      <c r="CX219" s="129"/>
      <c r="CY219" s="129"/>
      <c r="CZ219" s="129"/>
      <c r="DA219" s="129"/>
      <c r="DB219" s="129"/>
      <c r="DC219" s="129"/>
      <c r="DD219" s="129"/>
      <c r="DE219" s="129"/>
      <c r="DF219" s="129"/>
      <c r="DG219" s="129"/>
      <c r="DH219" s="129"/>
      <c r="DI219" s="129"/>
      <c r="DJ219" s="129"/>
      <c r="DK219" s="129"/>
      <c r="DL219" s="129"/>
      <c r="DM219" s="129"/>
      <c r="DN219" s="129"/>
      <c r="DO219" s="129"/>
      <c r="DP219" s="129"/>
      <c r="DQ219" s="129"/>
      <c r="DR219" s="129"/>
      <c r="DS219" s="129"/>
      <c r="DT219" s="129"/>
      <c r="DU219" s="129"/>
      <c r="DV219" s="129"/>
      <c r="DW219" s="129"/>
      <c r="DX219" s="129"/>
      <c r="DY219" s="129"/>
      <c r="GD219" s="134"/>
      <c r="GE219" s="134"/>
    </row>
    <row r="220" spans="2:187" x14ac:dyDescent="0.25">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c r="AI220" s="129"/>
      <c r="AJ220" s="129"/>
      <c r="AK220" s="129"/>
      <c r="AL220" s="129"/>
      <c r="AM220" s="129"/>
      <c r="AN220" s="129"/>
      <c r="AO220" s="129"/>
      <c r="AP220" s="129"/>
      <c r="AQ220" s="129"/>
      <c r="AR220" s="129"/>
      <c r="AS220" s="129"/>
      <c r="AT220" s="129"/>
      <c r="AU220" s="129"/>
      <c r="AV220" s="129"/>
      <c r="AW220" s="129"/>
      <c r="AX220" s="129"/>
      <c r="AY220" s="129"/>
      <c r="AZ220" s="129"/>
      <c r="BA220" s="129"/>
      <c r="BB220" s="129"/>
      <c r="BC220" s="129"/>
      <c r="BD220" s="129"/>
      <c r="BE220" s="129"/>
      <c r="BF220" s="129"/>
      <c r="BG220" s="129"/>
      <c r="BH220" s="129"/>
      <c r="BI220" s="129"/>
      <c r="BJ220" s="129"/>
      <c r="BK220" s="129"/>
      <c r="BL220" s="129"/>
      <c r="BM220" s="129"/>
      <c r="BN220" s="129"/>
      <c r="BO220" s="129"/>
      <c r="BP220" s="129"/>
      <c r="BQ220" s="129"/>
      <c r="BR220" s="129"/>
      <c r="BS220" s="129"/>
      <c r="BT220" s="129"/>
      <c r="BU220" s="129"/>
      <c r="BV220" s="129"/>
      <c r="BW220" s="129"/>
      <c r="BX220" s="129"/>
      <c r="BY220" s="129"/>
      <c r="BZ220" s="129"/>
      <c r="CA220" s="129"/>
      <c r="CB220" s="129"/>
      <c r="CC220" s="129"/>
      <c r="CD220" s="129"/>
      <c r="CE220" s="129"/>
      <c r="CF220" s="129"/>
      <c r="CG220" s="129"/>
      <c r="CH220" s="129"/>
      <c r="CI220" s="129"/>
      <c r="CJ220" s="129"/>
      <c r="CK220" s="129"/>
      <c r="CL220" s="129"/>
      <c r="CM220" s="129"/>
      <c r="CN220" s="129"/>
      <c r="CO220" s="129"/>
      <c r="CP220" s="129"/>
      <c r="CQ220" s="129"/>
      <c r="CR220" s="129"/>
      <c r="CS220" s="129"/>
      <c r="CT220" s="129"/>
      <c r="CU220" s="129"/>
      <c r="CV220" s="129"/>
      <c r="CW220" s="129"/>
      <c r="CX220" s="129"/>
      <c r="CY220" s="129"/>
      <c r="CZ220" s="129"/>
      <c r="DA220" s="129"/>
      <c r="DB220" s="129"/>
      <c r="DC220" s="129"/>
      <c r="DD220" s="129"/>
      <c r="DE220" s="129"/>
      <c r="DF220" s="129"/>
      <c r="DG220" s="129"/>
      <c r="DH220" s="129"/>
      <c r="DI220" s="129"/>
      <c r="DJ220" s="129"/>
      <c r="DK220" s="129"/>
      <c r="DL220" s="129"/>
      <c r="DM220" s="129"/>
      <c r="DN220" s="129"/>
      <c r="DO220" s="129"/>
      <c r="DP220" s="129"/>
      <c r="DQ220" s="129"/>
      <c r="DR220" s="129"/>
      <c r="DS220" s="129"/>
      <c r="DT220" s="129"/>
      <c r="DU220" s="129"/>
      <c r="DV220" s="129"/>
      <c r="DW220" s="129"/>
      <c r="DX220" s="129"/>
      <c r="DY220" s="129"/>
      <c r="GD220" s="134"/>
      <c r="GE220" s="134"/>
    </row>
    <row r="221" spans="2:187" x14ac:dyDescent="0.25">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c r="AI221" s="129"/>
      <c r="AJ221" s="129"/>
      <c r="AK221" s="129"/>
      <c r="AL221" s="129"/>
      <c r="AM221" s="129"/>
      <c r="AN221" s="129"/>
      <c r="AO221" s="129"/>
      <c r="AP221" s="129"/>
      <c r="AQ221" s="129"/>
      <c r="AR221" s="129"/>
      <c r="AS221" s="129"/>
      <c r="AT221" s="129"/>
      <c r="AU221" s="129"/>
      <c r="AV221" s="129"/>
      <c r="AW221" s="129"/>
      <c r="AX221" s="129"/>
      <c r="AY221" s="129"/>
      <c r="AZ221" s="129"/>
      <c r="BA221" s="129"/>
      <c r="BB221" s="129"/>
      <c r="BC221" s="129"/>
      <c r="BD221" s="129"/>
      <c r="BE221" s="129"/>
      <c r="BF221" s="129"/>
      <c r="BG221" s="129"/>
      <c r="BH221" s="129"/>
      <c r="BI221" s="129"/>
      <c r="BJ221" s="129"/>
      <c r="BK221" s="129"/>
      <c r="BL221" s="129"/>
      <c r="BM221" s="129"/>
      <c r="BN221" s="129"/>
      <c r="BO221" s="129"/>
      <c r="BP221" s="129"/>
      <c r="BQ221" s="129"/>
      <c r="BR221" s="129"/>
      <c r="BS221" s="129"/>
      <c r="BT221" s="129"/>
      <c r="BU221" s="129"/>
      <c r="BV221" s="129"/>
      <c r="BW221" s="129"/>
      <c r="BX221" s="129"/>
      <c r="BY221" s="129"/>
      <c r="BZ221" s="129"/>
      <c r="CA221" s="129"/>
      <c r="CB221" s="129"/>
      <c r="CC221" s="129"/>
      <c r="CD221" s="129"/>
      <c r="CE221" s="129"/>
      <c r="CF221" s="129"/>
      <c r="CG221" s="129"/>
      <c r="CH221" s="129"/>
      <c r="CI221" s="129"/>
      <c r="CJ221" s="129"/>
      <c r="CK221" s="129"/>
      <c r="CL221" s="129"/>
      <c r="CM221" s="129"/>
      <c r="CN221" s="129"/>
      <c r="CO221" s="129"/>
      <c r="CP221" s="129"/>
      <c r="CQ221" s="129"/>
      <c r="CR221" s="129"/>
      <c r="CS221" s="129"/>
      <c r="CT221" s="129"/>
      <c r="CU221" s="129"/>
      <c r="CV221" s="129"/>
      <c r="CW221" s="129"/>
      <c r="CX221" s="129"/>
      <c r="CY221" s="129"/>
      <c r="CZ221" s="129"/>
      <c r="DA221" s="129"/>
      <c r="DB221" s="129"/>
      <c r="DC221" s="129"/>
      <c r="DD221" s="129"/>
      <c r="DE221" s="129"/>
      <c r="DF221" s="129"/>
      <c r="DG221" s="129"/>
      <c r="DH221" s="129"/>
      <c r="DI221" s="129"/>
      <c r="DJ221" s="129"/>
      <c r="DK221" s="129"/>
      <c r="DL221" s="129"/>
      <c r="DM221" s="129"/>
      <c r="DN221" s="129"/>
      <c r="DO221" s="129"/>
      <c r="DP221" s="129"/>
      <c r="DQ221" s="129"/>
      <c r="DR221" s="129"/>
      <c r="DS221" s="129"/>
      <c r="DT221" s="129"/>
      <c r="DU221" s="129"/>
      <c r="DV221" s="129"/>
      <c r="DW221" s="129"/>
      <c r="DX221" s="129"/>
      <c r="DY221" s="129"/>
      <c r="GD221" s="134"/>
      <c r="GE221" s="134"/>
    </row>
    <row r="222" spans="2:187" x14ac:dyDescent="0.25">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c r="AI222" s="129"/>
      <c r="AJ222" s="129"/>
      <c r="AK222" s="129"/>
      <c r="AL222" s="129"/>
      <c r="AM222" s="129"/>
      <c r="AN222" s="129"/>
      <c r="AO222" s="129"/>
      <c r="AP222" s="129"/>
      <c r="AQ222" s="129"/>
      <c r="AR222" s="129"/>
      <c r="AS222" s="129"/>
      <c r="AT222" s="129"/>
      <c r="AU222" s="129"/>
      <c r="AV222" s="129"/>
      <c r="AW222" s="129"/>
      <c r="AX222" s="129"/>
      <c r="AY222" s="129"/>
      <c r="AZ222" s="129"/>
      <c r="BA222" s="129"/>
      <c r="BB222" s="129"/>
      <c r="BC222" s="129"/>
      <c r="BD222" s="129"/>
      <c r="BE222" s="129"/>
      <c r="BF222" s="129"/>
      <c r="BG222" s="129"/>
      <c r="BH222" s="129"/>
      <c r="BI222" s="129"/>
      <c r="BJ222" s="129"/>
      <c r="BK222" s="129"/>
      <c r="BL222" s="129"/>
      <c r="BM222" s="129"/>
      <c r="BN222" s="129"/>
      <c r="BO222" s="129"/>
      <c r="BP222" s="129"/>
      <c r="BQ222" s="129"/>
      <c r="BR222" s="129"/>
      <c r="BS222" s="129"/>
      <c r="BT222" s="129"/>
      <c r="BU222" s="129"/>
      <c r="BV222" s="129"/>
      <c r="BW222" s="129"/>
      <c r="BX222" s="129"/>
      <c r="BY222" s="129"/>
      <c r="BZ222" s="129"/>
      <c r="CA222" s="129"/>
      <c r="CB222" s="129"/>
      <c r="CC222" s="129"/>
      <c r="CD222" s="129"/>
      <c r="CE222" s="129"/>
      <c r="CF222" s="129"/>
      <c r="CG222" s="129"/>
      <c r="CH222" s="129"/>
      <c r="CI222" s="129"/>
      <c r="CJ222" s="129"/>
      <c r="CK222" s="129"/>
      <c r="CL222" s="129"/>
      <c r="CM222" s="129"/>
      <c r="CN222" s="129"/>
      <c r="CO222" s="129"/>
      <c r="CP222" s="129"/>
      <c r="CQ222" s="129"/>
      <c r="CR222" s="129"/>
      <c r="CS222" s="129"/>
      <c r="CT222" s="129"/>
      <c r="CU222" s="129"/>
      <c r="CV222" s="129"/>
      <c r="CW222" s="129"/>
      <c r="CX222" s="129"/>
      <c r="CY222" s="129"/>
      <c r="CZ222" s="129"/>
      <c r="DA222" s="129"/>
      <c r="DB222" s="129"/>
      <c r="DC222" s="129"/>
      <c r="DD222" s="129"/>
      <c r="DE222" s="129"/>
      <c r="DF222" s="129"/>
      <c r="DG222" s="129"/>
      <c r="DH222" s="129"/>
      <c r="DI222" s="129"/>
      <c r="DJ222" s="129"/>
      <c r="DK222" s="129"/>
      <c r="DL222" s="129"/>
      <c r="DM222" s="129"/>
      <c r="DN222" s="129"/>
      <c r="DO222" s="129"/>
      <c r="DP222" s="129"/>
      <c r="DQ222" s="129"/>
      <c r="DR222" s="129"/>
      <c r="DS222" s="129"/>
      <c r="DT222" s="129"/>
      <c r="DU222" s="129"/>
      <c r="DV222" s="129"/>
      <c r="DW222" s="129"/>
      <c r="DX222" s="129"/>
      <c r="DY222" s="129"/>
      <c r="GD222" s="134"/>
      <c r="GE222" s="134"/>
    </row>
    <row r="223" spans="2:187" x14ac:dyDescent="0.25">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c r="AI223" s="129"/>
      <c r="AJ223" s="129"/>
      <c r="AK223" s="129"/>
      <c r="AL223" s="129"/>
      <c r="AM223" s="129"/>
      <c r="AN223" s="129"/>
      <c r="AO223" s="129"/>
      <c r="AP223" s="129"/>
      <c r="AQ223" s="129"/>
      <c r="AR223" s="129"/>
      <c r="AS223" s="129"/>
      <c r="AT223" s="129"/>
      <c r="AU223" s="129"/>
      <c r="AV223" s="129"/>
      <c r="AW223" s="129"/>
      <c r="AX223" s="129"/>
      <c r="AY223" s="129"/>
      <c r="AZ223" s="129"/>
      <c r="BA223" s="129"/>
      <c r="BB223" s="129"/>
      <c r="BC223" s="129"/>
      <c r="BD223" s="129"/>
      <c r="BE223" s="129"/>
      <c r="BF223" s="129"/>
      <c r="BG223" s="129"/>
      <c r="BH223" s="129"/>
      <c r="BI223" s="129"/>
      <c r="BJ223" s="129"/>
      <c r="BK223" s="129"/>
      <c r="BL223" s="129"/>
      <c r="BM223" s="129"/>
      <c r="BN223" s="129"/>
      <c r="BO223" s="129"/>
      <c r="BP223" s="129"/>
      <c r="BQ223" s="129"/>
      <c r="BR223" s="129"/>
      <c r="BS223" s="129"/>
      <c r="BT223" s="129"/>
      <c r="BU223" s="129"/>
      <c r="BV223" s="129"/>
      <c r="BW223" s="129"/>
      <c r="BX223" s="129"/>
      <c r="BY223" s="129"/>
      <c r="BZ223" s="129"/>
      <c r="CA223" s="129"/>
      <c r="CB223" s="129"/>
      <c r="CC223" s="129"/>
      <c r="CD223" s="129"/>
      <c r="CE223" s="129"/>
      <c r="CF223" s="129"/>
      <c r="CG223" s="129"/>
      <c r="CH223" s="129"/>
      <c r="CI223" s="129"/>
      <c r="CJ223" s="129"/>
      <c r="CK223" s="129"/>
      <c r="CL223" s="129"/>
      <c r="CM223" s="129"/>
      <c r="CN223" s="129"/>
      <c r="CO223" s="129"/>
      <c r="CP223" s="129"/>
      <c r="CQ223" s="129"/>
      <c r="CR223" s="129"/>
      <c r="CS223" s="129"/>
      <c r="CT223" s="129"/>
      <c r="CU223" s="129"/>
      <c r="CV223" s="129"/>
      <c r="CW223" s="129"/>
      <c r="CX223" s="129"/>
      <c r="CY223" s="129"/>
      <c r="CZ223" s="129"/>
      <c r="DA223" s="129"/>
      <c r="DB223" s="129"/>
      <c r="DC223" s="129"/>
      <c r="DD223" s="129"/>
      <c r="DE223" s="129"/>
      <c r="DF223" s="129"/>
      <c r="DG223" s="129"/>
      <c r="DH223" s="129"/>
      <c r="DI223" s="129"/>
      <c r="DJ223" s="129"/>
      <c r="DK223" s="129"/>
      <c r="DL223" s="129"/>
      <c r="DM223" s="129"/>
      <c r="DN223" s="129"/>
      <c r="DO223" s="129"/>
      <c r="DP223" s="129"/>
      <c r="DQ223" s="129"/>
      <c r="DR223" s="129"/>
      <c r="DS223" s="129"/>
      <c r="DT223" s="129"/>
      <c r="DU223" s="129"/>
      <c r="DV223" s="129"/>
      <c r="DW223" s="129"/>
      <c r="DX223" s="129"/>
      <c r="DY223" s="129"/>
      <c r="GD223" s="134"/>
      <c r="GE223" s="134"/>
    </row>
    <row r="224" spans="2:187" x14ac:dyDescent="0.25">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c r="AI224" s="129"/>
      <c r="AJ224" s="129"/>
      <c r="AK224" s="129"/>
      <c r="AL224" s="129"/>
      <c r="AM224" s="129"/>
      <c r="AN224" s="129"/>
      <c r="AO224" s="129"/>
      <c r="AP224" s="129"/>
      <c r="AQ224" s="129"/>
      <c r="AR224" s="129"/>
      <c r="AS224" s="129"/>
      <c r="AT224" s="129"/>
      <c r="AU224" s="129"/>
      <c r="AV224" s="129"/>
      <c r="AW224" s="129"/>
      <c r="AX224" s="129"/>
      <c r="AY224" s="129"/>
      <c r="AZ224" s="129"/>
      <c r="BA224" s="129"/>
      <c r="BB224" s="129"/>
      <c r="BC224" s="129"/>
      <c r="BD224" s="129"/>
      <c r="BE224" s="129"/>
      <c r="BF224" s="129"/>
      <c r="BG224" s="129"/>
      <c r="BH224" s="129"/>
      <c r="BI224" s="129"/>
      <c r="BJ224" s="129"/>
      <c r="BK224" s="129"/>
      <c r="BL224" s="129"/>
      <c r="BM224" s="129"/>
      <c r="BN224" s="129"/>
      <c r="BO224" s="129"/>
      <c r="BP224" s="129"/>
      <c r="BQ224" s="129"/>
      <c r="BR224" s="129"/>
      <c r="BS224" s="129"/>
      <c r="BT224" s="129"/>
      <c r="BU224" s="129"/>
      <c r="BV224" s="129"/>
      <c r="BW224" s="129"/>
      <c r="BX224" s="129"/>
      <c r="BY224" s="129"/>
      <c r="BZ224" s="129"/>
      <c r="CA224" s="129"/>
      <c r="CB224" s="129"/>
      <c r="CC224" s="129"/>
      <c r="CD224" s="129"/>
      <c r="CE224" s="129"/>
      <c r="CF224" s="129"/>
      <c r="CG224" s="129"/>
      <c r="CH224" s="129"/>
      <c r="CI224" s="129"/>
      <c r="CJ224" s="129"/>
      <c r="CK224" s="129"/>
      <c r="CL224" s="129"/>
      <c r="CM224" s="129"/>
      <c r="CN224" s="129"/>
      <c r="CO224" s="129"/>
      <c r="CP224" s="129"/>
      <c r="CQ224" s="129"/>
      <c r="CR224" s="129"/>
      <c r="CS224" s="129"/>
      <c r="CT224" s="129"/>
      <c r="CU224" s="129"/>
      <c r="CV224" s="129"/>
      <c r="CW224" s="129"/>
      <c r="CX224" s="129"/>
      <c r="CY224" s="129"/>
      <c r="CZ224" s="129"/>
      <c r="DA224" s="129"/>
      <c r="DB224" s="129"/>
      <c r="DC224" s="129"/>
      <c r="DD224" s="129"/>
      <c r="DE224" s="129"/>
      <c r="DF224" s="129"/>
      <c r="DG224" s="129"/>
      <c r="DH224" s="129"/>
      <c r="DI224" s="129"/>
      <c r="DJ224" s="129"/>
      <c r="DK224" s="129"/>
      <c r="DL224" s="129"/>
      <c r="DM224" s="129"/>
      <c r="DN224" s="129"/>
      <c r="DO224" s="129"/>
      <c r="DP224" s="129"/>
      <c r="DQ224" s="129"/>
      <c r="DR224" s="129"/>
      <c r="DS224" s="129"/>
      <c r="DT224" s="129"/>
      <c r="DU224" s="129"/>
      <c r="DV224" s="129"/>
      <c r="DW224" s="129"/>
      <c r="DX224" s="129"/>
      <c r="DY224" s="129"/>
      <c r="GD224" s="134"/>
      <c r="GE224" s="134"/>
    </row>
    <row r="225" spans="2:187" x14ac:dyDescent="0.25">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c r="AI225" s="129"/>
      <c r="AJ225" s="129"/>
      <c r="AK225" s="129"/>
      <c r="AL225" s="129"/>
      <c r="AM225" s="129"/>
      <c r="AN225" s="129"/>
      <c r="AO225" s="129"/>
      <c r="AP225" s="129"/>
      <c r="AQ225" s="129"/>
      <c r="AR225" s="129"/>
      <c r="AS225" s="129"/>
      <c r="AT225" s="129"/>
      <c r="AU225" s="129"/>
      <c r="AV225" s="129"/>
      <c r="AW225" s="129"/>
      <c r="AX225" s="129"/>
      <c r="AY225" s="129"/>
      <c r="AZ225" s="129"/>
      <c r="BA225" s="129"/>
      <c r="BB225" s="129"/>
      <c r="BC225" s="129"/>
      <c r="BD225" s="129"/>
      <c r="BE225" s="129"/>
      <c r="BF225" s="129"/>
      <c r="BG225" s="129"/>
      <c r="BH225" s="129"/>
      <c r="BI225" s="129"/>
      <c r="BJ225" s="129"/>
      <c r="BK225" s="129"/>
      <c r="BL225" s="129"/>
      <c r="BM225" s="129"/>
      <c r="BN225" s="129"/>
      <c r="BO225" s="129"/>
      <c r="BP225" s="129"/>
      <c r="BQ225" s="129"/>
      <c r="BR225" s="129"/>
      <c r="BS225" s="129"/>
      <c r="BT225" s="129"/>
      <c r="BU225" s="129"/>
      <c r="BV225" s="129"/>
      <c r="BW225" s="129"/>
      <c r="BX225" s="129"/>
      <c r="BY225" s="129"/>
      <c r="BZ225" s="129"/>
      <c r="CA225" s="129"/>
      <c r="CB225" s="129"/>
      <c r="CC225" s="129"/>
      <c r="CD225" s="129"/>
      <c r="CE225" s="129"/>
      <c r="CF225" s="129"/>
      <c r="CG225" s="129"/>
      <c r="CH225" s="129"/>
      <c r="CI225" s="129"/>
      <c r="CJ225" s="129"/>
      <c r="CK225" s="129"/>
      <c r="CL225" s="129"/>
      <c r="CM225" s="129"/>
      <c r="CN225" s="129"/>
      <c r="CO225" s="129"/>
      <c r="CP225" s="129"/>
      <c r="CQ225" s="129"/>
      <c r="CR225" s="129"/>
      <c r="CS225" s="129"/>
      <c r="CT225" s="129"/>
      <c r="CU225" s="129"/>
      <c r="CV225" s="129"/>
      <c r="CW225" s="129"/>
      <c r="CX225" s="129"/>
      <c r="CY225" s="129"/>
      <c r="CZ225" s="129"/>
      <c r="DA225" s="129"/>
      <c r="DB225" s="129"/>
      <c r="DC225" s="129"/>
      <c r="DD225" s="129"/>
      <c r="DE225" s="129"/>
      <c r="DF225" s="129"/>
      <c r="DG225" s="129"/>
      <c r="DH225" s="129"/>
      <c r="DI225" s="129"/>
      <c r="DJ225" s="129"/>
      <c r="DK225" s="129"/>
      <c r="DL225" s="129"/>
      <c r="DM225" s="129"/>
      <c r="DN225" s="129"/>
      <c r="DO225" s="129"/>
      <c r="DP225" s="129"/>
      <c r="DQ225" s="129"/>
      <c r="DR225" s="129"/>
      <c r="DS225" s="129"/>
      <c r="DT225" s="129"/>
      <c r="DU225" s="129"/>
      <c r="DV225" s="129"/>
      <c r="DW225" s="129"/>
      <c r="DX225" s="129"/>
      <c r="DY225" s="129"/>
      <c r="GD225" s="134"/>
      <c r="GE225" s="134"/>
    </row>
    <row r="226" spans="2:187" x14ac:dyDescent="0.25">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c r="AI226" s="129"/>
      <c r="AJ226" s="129"/>
      <c r="AK226" s="129"/>
      <c r="AL226" s="129"/>
      <c r="AM226" s="129"/>
      <c r="AN226" s="129"/>
      <c r="AO226" s="129"/>
      <c r="AP226" s="129"/>
      <c r="AQ226" s="129"/>
      <c r="AR226" s="129"/>
      <c r="AS226" s="129"/>
      <c r="AT226" s="129"/>
      <c r="AU226" s="129"/>
      <c r="AV226" s="129"/>
      <c r="AW226" s="129"/>
      <c r="AX226" s="129"/>
      <c r="AY226" s="129"/>
      <c r="AZ226" s="129"/>
      <c r="BA226" s="129"/>
      <c r="BB226" s="129"/>
      <c r="BC226" s="129"/>
      <c r="BD226" s="129"/>
      <c r="BE226" s="129"/>
      <c r="BF226" s="129"/>
      <c r="BG226" s="129"/>
      <c r="BH226" s="129"/>
      <c r="BI226" s="129"/>
      <c r="BJ226" s="129"/>
      <c r="BK226" s="129"/>
      <c r="BL226" s="129"/>
      <c r="BM226" s="129"/>
      <c r="BN226" s="129"/>
      <c r="BO226" s="129"/>
      <c r="BP226" s="129"/>
      <c r="BQ226" s="129"/>
      <c r="BR226" s="129"/>
      <c r="BS226" s="129"/>
      <c r="BT226" s="129"/>
      <c r="BU226" s="129"/>
      <c r="BV226" s="129"/>
      <c r="BW226" s="129"/>
      <c r="BX226" s="129"/>
      <c r="BY226" s="129"/>
      <c r="BZ226" s="129"/>
      <c r="CA226" s="129"/>
      <c r="CB226" s="129"/>
      <c r="CC226" s="129"/>
      <c r="CD226" s="129"/>
      <c r="CE226" s="129"/>
      <c r="CF226" s="129"/>
      <c r="CG226" s="129"/>
      <c r="CH226" s="129"/>
      <c r="CI226" s="129"/>
      <c r="CJ226" s="129"/>
      <c r="CK226" s="129"/>
      <c r="CL226" s="129"/>
      <c r="CM226" s="129"/>
      <c r="CN226" s="129"/>
      <c r="CO226" s="129"/>
      <c r="CP226" s="129"/>
      <c r="CQ226" s="129"/>
      <c r="CR226" s="129"/>
      <c r="CS226" s="129"/>
      <c r="CT226" s="129"/>
      <c r="CU226" s="129"/>
      <c r="CV226" s="129"/>
      <c r="CW226" s="129"/>
      <c r="CX226" s="129"/>
      <c r="CY226" s="129"/>
      <c r="CZ226" s="129"/>
      <c r="DA226" s="129"/>
      <c r="DB226" s="129"/>
      <c r="DC226" s="129"/>
      <c r="DD226" s="129"/>
      <c r="DE226" s="129"/>
      <c r="DF226" s="129"/>
      <c r="DG226" s="129"/>
      <c r="DH226" s="129"/>
      <c r="DI226" s="129"/>
      <c r="DJ226" s="129"/>
      <c r="DK226" s="129"/>
      <c r="DL226" s="129"/>
      <c r="DM226" s="129"/>
      <c r="DN226" s="129"/>
      <c r="DO226" s="129"/>
      <c r="DP226" s="129"/>
      <c r="DQ226" s="129"/>
      <c r="DR226" s="129"/>
      <c r="DS226" s="129"/>
      <c r="DT226" s="129"/>
      <c r="DU226" s="129"/>
      <c r="DV226" s="129"/>
      <c r="DW226" s="129"/>
      <c r="DX226" s="129"/>
      <c r="DY226" s="129"/>
      <c r="GD226" s="134"/>
      <c r="GE226" s="134"/>
    </row>
    <row r="227" spans="2:187" x14ac:dyDescent="0.25">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c r="AI227" s="129"/>
      <c r="AJ227" s="129"/>
      <c r="AK227" s="129"/>
      <c r="AL227" s="129"/>
      <c r="AM227" s="129"/>
      <c r="AN227" s="129"/>
      <c r="AO227" s="129"/>
      <c r="AP227" s="129"/>
      <c r="AQ227" s="129"/>
      <c r="AR227" s="129"/>
      <c r="AS227" s="129"/>
      <c r="AT227" s="129"/>
      <c r="AU227" s="129"/>
      <c r="AV227" s="129"/>
      <c r="AW227" s="129"/>
      <c r="AX227" s="129"/>
      <c r="AY227" s="129"/>
      <c r="AZ227" s="129"/>
      <c r="BA227" s="129"/>
      <c r="BB227" s="129"/>
      <c r="BC227" s="129"/>
      <c r="BD227" s="129"/>
      <c r="BE227" s="129"/>
      <c r="BF227" s="129"/>
      <c r="BG227" s="129"/>
      <c r="BH227" s="129"/>
      <c r="BI227" s="129"/>
      <c r="BJ227" s="129"/>
      <c r="BK227" s="129"/>
      <c r="BL227" s="129"/>
      <c r="BM227" s="129"/>
      <c r="BN227" s="129"/>
      <c r="BO227" s="129"/>
      <c r="BP227" s="129"/>
      <c r="BQ227" s="129"/>
      <c r="BR227" s="129"/>
      <c r="BS227" s="129"/>
      <c r="BT227" s="129"/>
      <c r="BU227" s="129"/>
      <c r="BV227" s="129"/>
      <c r="BW227" s="129"/>
      <c r="BX227" s="129"/>
      <c r="BY227" s="129"/>
      <c r="BZ227" s="129"/>
      <c r="CA227" s="129"/>
      <c r="CB227" s="129"/>
      <c r="CC227" s="129"/>
      <c r="CD227" s="129"/>
      <c r="CE227" s="129"/>
      <c r="CF227" s="129"/>
      <c r="CG227" s="129"/>
      <c r="CH227" s="129"/>
      <c r="CI227" s="129"/>
      <c r="CJ227" s="129"/>
      <c r="CK227" s="129"/>
      <c r="CL227" s="129"/>
      <c r="CM227" s="129"/>
      <c r="CN227" s="129"/>
      <c r="CO227" s="129"/>
      <c r="CP227" s="129"/>
      <c r="CQ227" s="129"/>
      <c r="CR227" s="129"/>
      <c r="CS227" s="129"/>
      <c r="CT227" s="129"/>
      <c r="CU227" s="129"/>
      <c r="CV227" s="129"/>
      <c r="CW227" s="129"/>
      <c r="CX227" s="129"/>
      <c r="CY227" s="129"/>
      <c r="CZ227" s="129"/>
      <c r="DA227" s="129"/>
      <c r="DB227" s="129"/>
      <c r="DC227" s="129"/>
      <c r="DD227" s="129"/>
      <c r="DE227" s="129"/>
      <c r="DF227" s="129"/>
      <c r="DG227" s="129"/>
      <c r="DH227" s="129"/>
      <c r="DI227" s="129"/>
      <c r="DJ227" s="129"/>
      <c r="DK227" s="129"/>
      <c r="DL227" s="129"/>
      <c r="DM227" s="129"/>
      <c r="DN227" s="129"/>
      <c r="DO227" s="129"/>
      <c r="DP227" s="129"/>
      <c r="DQ227" s="129"/>
      <c r="DR227" s="129"/>
      <c r="DS227" s="129"/>
      <c r="DT227" s="129"/>
      <c r="DU227" s="129"/>
      <c r="DV227" s="129"/>
      <c r="DW227" s="129"/>
      <c r="DX227" s="129"/>
      <c r="DY227" s="129"/>
      <c r="GD227" s="134"/>
      <c r="GE227" s="134"/>
    </row>
    <row r="228" spans="2:187" x14ac:dyDescent="0.25">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c r="AI228" s="129"/>
      <c r="AJ228" s="129"/>
      <c r="AK228" s="129"/>
      <c r="AL228" s="129"/>
      <c r="AM228" s="129"/>
      <c r="AN228" s="129"/>
      <c r="AO228" s="129"/>
      <c r="AP228" s="129"/>
      <c r="AQ228" s="129"/>
      <c r="AR228" s="129"/>
      <c r="AS228" s="129"/>
      <c r="AT228" s="129"/>
      <c r="AU228" s="129"/>
      <c r="AV228" s="129"/>
      <c r="AW228" s="129"/>
      <c r="AX228" s="129"/>
      <c r="AY228" s="129"/>
      <c r="AZ228" s="129"/>
      <c r="BA228" s="129"/>
      <c r="BB228" s="129"/>
      <c r="BC228" s="129"/>
      <c r="BD228" s="129"/>
      <c r="BE228" s="129"/>
      <c r="BF228" s="129"/>
      <c r="BG228" s="129"/>
      <c r="BH228" s="129"/>
      <c r="BI228" s="129"/>
      <c r="BJ228" s="129"/>
      <c r="BK228" s="129"/>
      <c r="BL228" s="129"/>
      <c r="BM228" s="129"/>
      <c r="BN228" s="129"/>
      <c r="BO228" s="129"/>
      <c r="BP228" s="129"/>
      <c r="BQ228" s="129"/>
      <c r="BR228" s="129"/>
      <c r="BS228" s="129"/>
      <c r="BT228" s="129"/>
      <c r="BU228" s="129"/>
      <c r="BV228" s="129"/>
      <c r="BW228" s="129"/>
      <c r="BX228" s="129"/>
      <c r="BY228" s="129"/>
      <c r="BZ228" s="129"/>
      <c r="CA228" s="129"/>
      <c r="CB228" s="129"/>
      <c r="CC228" s="129"/>
      <c r="CD228" s="129"/>
      <c r="CE228" s="129"/>
      <c r="CF228" s="129"/>
      <c r="CG228" s="129"/>
      <c r="CH228" s="129"/>
      <c r="CI228" s="129"/>
      <c r="CJ228" s="129"/>
      <c r="CK228" s="129"/>
      <c r="CL228" s="129"/>
      <c r="CM228" s="129"/>
      <c r="CN228" s="129"/>
      <c r="CO228" s="129"/>
      <c r="CP228" s="129"/>
      <c r="CQ228" s="129"/>
      <c r="CR228" s="129"/>
      <c r="CS228" s="129"/>
      <c r="CT228" s="129"/>
      <c r="CU228" s="129"/>
      <c r="CV228" s="129"/>
      <c r="CW228" s="129"/>
      <c r="CX228" s="129"/>
      <c r="CY228" s="129"/>
      <c r="CZ228" s="129"/>
      <c r="DA228" s="129"/>
      <c r="DB228" s="129"/>
      <c r="DC228" s="129"/>
      <c r="DD228" s="129"/>
      <c r="DE228" s="129"/>
      <c r="DF228" s="129"/>
      <c r="DG228" s="129"/>
      <c r="DH228" s="129"/>
      <c r="DI228" s="129"/>
      <c r="DJ228" s="129"/>
      <c r="DK228" s="129"/>
      <c r="DL228" s="129"/>
      <c r="DM228" s="129"/>
      <c r="DN228" s="129"/>
      <c r="DO228" s="129"/>
      <c r="DP228" s="129"/>
      <c r="DQ228" s="129"/>
      <c r="DR228" s="129"/>
      <c r="DS228" s="129"/>
      <c r="DT228" s="129"/>
      <c r="DU228" s="129"/>
      <c r="DV228" s="129"/>
      <c r="DW228" s="129"/>
      <c r="DX228" s="129"/>
      <c r="DY228" s="129"/>
      <c r="GD228" s="134"/>
      <c r="GE228" s="134"/>
    </row>
    <row r="229" spans="2:187" x14ac:dyDescent="0.25">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c r="AI229" s="129"/>
      <c r="AJ229" s="129"/>
      <c r="AK229" s="129"/>
      <c r="AL229" s="129"/>
      <c r="AM229" s="129"/>
      <c r="AN229" s="129"/>
      <c r="AO229" s="129"/>
      <c r="AP229" s="129"/>
      <c r="AQ229" s="129"/>
      <c r="AR229" s="129"/>
      <c r="AS229" s="129"/>
      <c r="AT229" s="129"/>
      <c r="AU229" s="129"/>
      <c r="AV229" s="129"/>
      <c r="AW229" s="129"/>
      <c r="AX229" s="129"/>
      <c r="AY229" s="129"/>
      <c r="AZ229" s="129"/>
      <c r="BA229" s="129"/>
      <c r="BB229" s="129"/>
      <c r="BC229" s="129"/>
      <c r="BD229" s="129"/>
      <c r="BE229" s="129"/>
      <c r="BF229" s="129"/>
      <c r="BG229" s="129"/>
      <c r="BH229" s="129"/>
      <c r="BI229" s="129"/>
      <c r="BJ229" s="129"/>
      <c r="BK229" s="129"/>
      <c r="BL229" s="129"/>
      <c r="BM229" s="129"/>
      <c r="BN229" s="129"/>
      <c r="BO229" s="129"/>
      <c r="BP229" s="129"/>
      <c r="BQ229" s="129"/>
      <c r="BR229" s="129"/>
      <c r="BS229" s="129"/>
      <c r="BT229" s="129"/>
      <c r="BU229" s="129"/>
      <c r="BV229" s="129"/>
      <c r="BW229" s="129"/>
      <c r="BX229" s="129"/>
      <c r="BY229" s="129"/>
      <c r="BZ229" s="129"/>
      <c r="CA229" s="129"/>
      <c r="CB229" s="129"/>
      <c r="CC229" s="129"/>
      <c r="CD229" s="129"/>
      <c r="CE229" s="129"/>
      <c r="CF229" s="129"/>
      <c r="CG229" s="129"/>
      <c r="CH229" s="129"/>
      <c r="CI229" s="129"/>
      <c r="CJ229" s="129"/>
      <c r="CK229" s="129"/>
      <c r="CL229" s="129"/>
      <c r="CM229" s="129"/>
      <c r="CN229" s="129"/>
      <c r="CO229" s="129"/>
      <c r="CP229" s="129"/>
      <c r="CQ229" s="129"/>
      <c r="CR229" s="129"/>
      <c r="CS229" s="129"/>
      <c r="CT229" s="129"/>
      <c r="CU229" s="129"/>
      <c r="CV229" s="129"/>
      <c r="CW229" s="129"/>
      <c r="CX229" s="129"/>
      <c r="CY229" s="129"/>
      <c r="CZ229" s="129"/>
      <c r="DA229" s="129"/>
      <c r="DB229" s="129"/>
      <c r="DC229" s="129"/>
      <c r="DD229" s="129"/>
      <c r="DE229" s="129"/>
      <c r="DF229" s="129"/>
      <c r="DG229" s="129"/>
      <c r="DH229" s="129"/>
      <c r="DI229" s="129"/>
      <c r="DJ229" s="129"/>
      <c r="DK229" s="129"/>
      <c r="DL229" s="129"/>
      <c r="DM229" s="129"/>
      <c r="DN229" s="129"/>
      <c r="DO229" s="129"/>
      <c r="DP229" s="129"/>
      <c r="DQ229" s="129"/>
      <c r="DR229" s="129"/>
      <c r="DS229" s="129"/>
      <c r="DT229" s="129"/>
      <c r="DU229" s="129"/>
      <c r="DV229" s="129"/>
      <c r="DW229" s="129"/>
      <c r="DX229" s="129"/>
      <c r="DY229" s="129"/>
      <c r="GD229" s="134"/>
      <c r="GE229" s="134"/>
    </row>
    <row r="230" spans="2:187" x14ac:dyDescent="0.25">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c r="AI230" s="129"/>
      <c r="AJ230" s="129"/>
      <c r="AK230" s="129"/>
      <c r="AL230" s="129"/>
      <c r="AM230" s="129"/>
      <c r="AN230" s="129"/>
      <c r="AO230" s="129"/>
      <c r="AP230" s="129"/>
      <c r="AQ230" s="129"/>
      <c r="AR230" s="129"/>
      <c r="AS230" s="129"/>
      <c r="AT230" s="129"/>
      <c r="AU230" s="129"/>
      <c r="AV230" s="129"/>
      <c r="AW230" s="129"/>
      <c r="AX230" s="129"/>
      <c r="AY230" s="129"/>
      <c r="AZ230" s="129"/>
      <c r="BA230" s="129"/>
      <c r="BB230" s="129"/>
      <c r="BC230" s="129"/>
      <c r="BD230" s="129"/>
      <c r="BE230" s="129"/>
      <c r="BF230" s="129"/>
      <c r="BG230" s="129"/>
      <c r="BH230" s="129"/>
      <c r="BI230" s="129"/>
      <c r="BJ230" s="129"/>
      <c r="BK230" s="129"/>
      <c r="BL230" s="129"/>
      <c r="BM230" s="129"/>
      <c r="BN230" s="129"/>
      <c r="BO230" s="129"/>
      <c r="BP230" s="129"/>
      <c r="BQ230" s="129"/>
      <c r="BR230" s="129"/>
      <c r="BS230" s="129"/>
      <c r="BT230" s="129"/>
      <c r="BU230" s="129"/>
      <c r="BV230" s="129"/>
      <c r="BW230" s="129"/>
      <c r="BX230" s="129"/>
      <c r="BY230" s="129"/>
      <c r="BZ230" s="129"/>
      <c r="CA230" s="129"/>
      <c r="CB230" s="129"/>
      <c r="CC230" s="129"/>
      <c r="CD230" s="129"/>
      <c r="CE230" s="129"/>
      <c r="CF230" s="129"/>
      <c r="CG230" s="129"/>
      <c r="CH230" s="129"/>
      <c r="CI230" s="129"/>
      <c r="CJ230" s="129"/>
      <c r="CK230" s="129"/>
      <c r="CL230" s="129"/>
      <c r="CM230" s="129"/>
      <c r="CN230" s="129"/>
      <c r="CO230" s="129"/>
      <c r="CP230" s="129"/>
      <c r="CQ230" s="129"/>
      <c r="CR230" s="129"/>
      <c r="CS230" s="129"/>
      <c r="CT230" s="129"/>
      <c r="CU230" s="129"/>
      <c r="CV230" s="129"/>
      <c r="CW230" s="129"/>
      <c r="CX230" s="129"/>
      <c r="CY230" s="129"/>
      <c r="CZ230" s="129"/>
      <c r="DA230" s="129"/>
      <c r="DB230" s="129"/>
      <c r="DC230" s="129"/>
      <c r="DD230" s="129"/>
      <c r="DE230" s="129"/>
      <c r="DF230" s="129"/>
      <c r="DG230" s="129"/>
      <c r="DH230" s="129"/>
      <c r="DI230" s="129"/>
      <c r="DJ230" s="129"/>
      <c r="DK230" s="129"/>
      <c r="DL230" s="129"/>
      <c r="DM230" s="129"/>
      <c r="DN230" s="129"/>
      <c r="DO230" s="129"/>
      <c r="DP230" s="129"/>
      <c r="DQ230" s="129"/>
      <c r="DR230" s="129"/>
      <c r="DS230" s="129"/>
      <c r="DT230" s="129"/>
      <c r="DU230" s="129"/>
      <c r="DV230" s="129"/>
      <c r="DW230" s="129"/>
      <c r="DX230" s="129"/>
      <c r="DY230" s="129"/>
      <c r="GD230" s="134"/>
      <c r="GE230" s="134"/>
    </row>
    <row r="231" spans="2:187" x14ac:dyDescent="0.25">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c r="AI231" s="129"/>
      <c r="AJ231" s="129"/>
      <c r="AK231" s="129"/>
      <c r="AL231" s="129"/>
      <c r="AM231" s="129"/>
      <c r="AN231" s="129"/>
      <c r="AO231" s="129"/>
      <c r="AP231" s="129"/>
      <c r="AQ231" s="129"/>
      <c r="AR231" s="129"/>
      <c r="AS231" s="129"/>
      <c r="AT231" s="129"/>
      <c r="AU231" s="129"/>
      <c r="AV231" s="129"/>
      <c r="AW231" s="129"/>
      <c r="AX231" s="129"/>
      <c r="AY231" s="129"/>
      <c r="AZ231" s="129"/>
      <c r="BA231" s="129"/>
      <c r="BB231" s="129"/>
      <c r="BC231" s="129"/>
      <c r="BD231" s="129"/>
      <c r="BE231" s="129"/>
      <c r="BF231" s="129"/>
      <c r="BG231" s="129"/>
      <c r="BH231" s="129"/>
      <c r="BI231" s="129"/>
      <c r="BJ231" s="129"/>
      <c r="BK231" s="129"/>
      <c r="BL231" s="129"/>
      <c r="BM231" s="129"/>
      <c r="BN231" s="129"/>
      <c r="BO231" s="129"/>
      <c r="BP231" s="129"/>
      <c r="BQ231" s="129"/>
      <c r="BR231" s="129"/>
      <c r="BS231" s="129"/>
      <c r="BT231" s="129"/>
      <c r="BU231" s="129"/>
      <c r="BV231" s="129"/>
      <c r="BW231" s="129"/>
      <c r="BX231" s="129"/>
      <c r="BY231" s="129"/>
      <c r="BZ231" s="129"/>
      <c r="CA231" s="129"/>
      <c r="CB231" s="129"/>
      <c r="CC231" s="129"/>
      <c r="CD231" s="129"/>
      <c r="CE231" s="129"/>
      <c r="CF231" s="129"/>
      <c r="CG231" s="129"/>
      <c r="CH231" s="129"/>
      <c r="CI231" s="129"/>
      <c r="CJ231" s="129"/>
      <c r="CK231" s="129"/>
      <c r="CL231" s="129"/>
      <c r="CM231" s="129"/>
      <c r="CN231" s="129"/>
      <c r="CO231" s="129"/>
      <c r="CP231" s="129"/>
      <c r="CQ231" s="129"/>
      <c r="CR231" s="129"/>
      <c r="CS231" s="129"/>
      <c r="CT231" s="129"/>
      <c r="CU231" s="129"/>
      <c r="CV231" s="129"/>
      <c r="CW231" s="129"/>
      <c r="CX231" s="129"/>
      <c r="CY231" s="129"/>
      <c r="CZ231" s="129"/>
      <c r="DA231" s="129"/>
      <c r="DB231" s="129"/>
      <c r="DC231" s="129"/>
      <c r="DD231" s="129"/>
      <c r="DE231" s="129"/>
      <c r="DF231" s="129"/>
      <c r="DG231" s="129"/>
      <c r="DH231" s="129"/>
      <c r="DI231" s="129"/>
      <c r="DJ231" s="129"/>
      <c r="DK231" s="129"/>
      <c r="DL231" s="129"/>
      <c r="DM231" s="129"/>
      <c r="DN231" s="129"/>
      <c r="DO231" s="129"/>
      <c r="DP231" s="129"/>
      <c r="DQ231" s="129"/>
      <c r="DR231" s="129"/>
      <c r="DS231" s="129"/>
      <c r="DT231" s="129"/>
      <c r="DU231" s="129"/>
      <c r="DV231" s="129"/>
      <c r="DW231" s="129"/>
      <c r="DX231" s="129"/>
      <c r="DY231" s="129"/>
      <c r="GD231" s="134"/>
      <c r="GE231" s="134"/>
    </row>
    <row r="232" spans="2:187" x14ac:dyDescent="0.25">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c r="AI232" s="129"/>
      <c r="AJ232" s="129"/>
      <c r="AK232" s="129"/>
      <c r="AL232" s="129"/>
      <c r="AM232" s="129"/>
      <c r="AN232" s="129"/>
      <c r="AO232" s="129"/>
      <c r="AP232" s="129"/>
      <c r="AQ232" s="129"/>
      <c r="AR232" s="129"/>
      <c r="AS232" s="129"/>
      <c r="AT232" s="129"/>
      <c r="AU232" s="129"/>
      <c r="AV232" s="129"/>
      <c r="AW232" s="129"/>
      <c r="AX232" s="129"/>
      <c r="AY232" s="129"/>
      <c r="AZ232" s="129"/>
      <c r="BA232" s="129"/>
      <c r="BB232" s="129"/>
      <c r="BC232" s="129"/>
      <c r="BD232" s="129"/>
      <c r="BE232" s="129"/>
      <c r="BF232" s="129"/>
      <c r="BG232" s="129"/>
      <c r="BH232" s="129"/>
      <c r="BI232" s="129"/>
      <c r="BJ232" s="129"/>
      <c r="BK232" s="129"/>
      <c r="BL232" s="129"/>
      <c r="BM232" s="129"/>
      <c r="BN232" s="129"/>
      <c r="BO232" s="129"/>
      <c r="BP232" s="129"/>
      <c r="BQ232" s="129"/>
      <c r="BR232" s="129"/>
      <c r="BS232" s="129"/>
      <c r="BT232" s="129"/>
      <c r="BU232" s="129"/>
      <c r="BV232" s="129"/>
      <c r="BW232" s="129"/>
      <c r="BX232" s="129"/>
      <c r="BY232" s="129"/>
      <c r="BZ232" s="129"/>
      <c r="CA232" s="129"/>
      <c r="CB232" s="129"/>
      <c r="CC232" s="129"/>
      <c r="CD232" s="129"/>
      <c r="CE232" s="129"/>
      <c r="CF232" s="129"/>
      <c r="CG232" s="129"/>
      <c r="CH232" s="129"/>
      <c r="CI232" s="129"/>
      <c r="CJ232" s="129"/>
      <c r="CK232" s="129"/>
      <c r="CL232" s="129"/>
      <c r="CM232" s="129"/>
      <c r="CN232" s="129"/>
      <c r="CO232" s="129"/>
      <c r="CP232" s="129"/>
      <c r="CQ232" s="129"/>
      <c r="CR232" s="129"/>
      <c r="CS232" s="129"/>
      <c r="CT232" s="129"/>
      <c r="CU232" s="129"/>
      <c r="CV232" s="129"/>
      <c r="CW232" s="129"/>
      <c r="CX232" s="129"/>
      <c r="CY232" s="129"/>
      <c r="CZ232" s="129"/>
      <c r="DA232" s="129"/>
      <c r="DB232" s="129"/>
      <c r="DC232" s="129"/>
      <c r="DD232" s="129"/>
      <c r="DE232" s="129"/>
      <c r="DF232" s="129"/>
      <c r="DG232" s="129"/>
      <c r="DH232" s="129"/>
      <c r="DI232" s="129"/>
      <c r="DJ232" s="129"/>
      <c r="DK232" s="129"/>
      <c r="DL232" s="129"/>
      <c r="DM232" s="129"/>
      <c r="DN232" s="129"/>
      <c r="DO232" s="129"/>
      <c r="DP232" s="129"/>
      <c r="DQ232" s="129"/>
      <c r="DR232" s="129"/>
      <c r="DS232" s="129"/>
      <c r="DT232" s="129"/>
      <c r="DU232" s="129"/>
      <c r="DV232" s="129"/>
      <c r="DW232" s="129"/>
      <c r="DX232" s="129"/>
      <c r="DY232" s="129"/>
      <c r="GD232" s="134"/>
      <c r="GE232" s="134"/>
    </row>
    <row r="233" spans="2:187" x14ac:dyDescent="0.25">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c r="AI233" s="129"/>
      <c r="AJ233" s="129"/>
      <c r="AK233" s="129"/>
      <c r="AL233" s="129"/>
      <c r="AM233" s="129"/>
      <c r="AN233" s="129"/>
      <c r="AO233" s="129"/>
      <c r="AP233" s="129"/>
      <c r="AQ233" s="129"/>
      <c r="AR233" s="129"/>
      <c r="AS233" s="129"/>
      <c r="AT233" s="129"/>
      <c r="AU233" s="129"/>
      <c r="AV233" s="129"/>
      <c r="AW233" s="129"/>
      <c r="AX233" s="129"/>
      <c r="AY233" s="129"/>
      <c r="AZ233" s="129"/>
      <c r="BA233" s="129"/>
      <c r="BB233" s="129"/>
      <c r="BC233" s="129"/>
      <c r="BD233" s="129"/>
      <c r="BE233" s="129"/>
      <c r="BF233" s="129"/>
      <c r="BG233" s="129"/>
      <c r="BH233" s="129"/>
      <c r="BI233" s="129"/>
      <c r="BJ233" s="129"/>
      <c r="BK233" s="129"/>
      <c r="BL233" s="129"/>
      <c r="BM233" s="129"/>
      <c r="BN233" s="129"/>
      <c r="BO233" s="129"/>
      <c r="BP233" s="129"/>
      <c r="BQ233" s="129"/>
      <c r="BR233" s="129"/>
      <c r="BS233" s="129"/>
      <c r="BT233" s="129"/>
      <c r="BU233" s="129"/>
      <c r="BV233" s="129"/>
      <c r="BW233" s="129"/>
      <c r="BX233" s="129"/>
      <c r="BY233" s="129"/>
      <c r="BZ233" s="129"/>
      <c r="CA233" s="129"/>
      <c r="CB233" s="129"/>
      <c r="CC233" s="129"/>
      <c r="CD233" s="129"/>
      <c r="CE233" s="129"/>
      <c r="CF233" s="129"/>
      <c r="CG233" s="129"/>
      <c r="CH233" s="129"/>
      <c r="CI233" s="129"/>
      <c r="CJ233" s="129"/>
      <c r="CK233" s="129"/>
      <c r="CL233" s="129"/>
      <c r="CM233" s="129"/>
      <c r="CN233" s="129"/>
      <c r="CO233" s="129"/>
      <c r="CP233" s="129"/>
      <c r="CQ233" s="129"/>
      <c r="CR233" s="129"/>
      <c r="CS233" s="129"/>
      <c r="CT233" s="129"/>
      <c r="CU233" s="129"/>
      <c r="CV233" s="129"/>
      <c r="CW233" s="129"/>
      <c r="CX233" s="129"/>
      <c r="CY233" s="129"/>
      <c r="CZ233" s="129"/>
      <c r="DA233" s="129"/>
      <c r="DB233" s="129"/>
      <c r="DC233" s="129"/>
      <c r="DD233" s="129"/>
      <c r="DE233" s="129"/>
      <c r="DF233" s="129"/>
      <c r="DG233" s="129"/>
      <c r="DH233" s="129"/>
      <c r="DI233" s="129"/>
      <c r="DJ233" s="129"/>
      <c r="DK233" s="129"/>
      <c r="DL233" s="129"/>
      <c r="DM233" s="129"/>
      <c r="DN233" s="129"/>
      <c r="DO233" s="129"/>
      <c r="DP233" s="129"/>
      <c r="DQ233" s="129"/>
      <c r="DR233" s="129"/>
      <c r="DS233" s="129"/>
      <c r="DT233" s="129"/>
      <c r="DU233" s="129"/>
      <c r="DV233" s="129"/>
      <c r="DW233" s="129"/>
      <c r="DX233" s="129"/>
      <c r="DY233" s="129"/>
      <c r="GD233" s="134"/>
      <c r="GE233" s="134"/>
    </row>
    <row r="234" spans="2:187" x14ac:dyDescent="0.25">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c r="AI234" s="129"/>
      <c r="AJ234" s="129"/>
      <c r="AK234" s="129"/>
      <c r="AL234" s="129"/>
      <c r="AM234" s="129"/>
      <c r="AN234" s="129"/>
      <c r="AO234" s="129"/>
      <c r="AP234" s="129"/>
      <c r="AQ234" s="129"/>
      <c r="AR234" s="129"/>
      <c r="AS234" s="129"/>
      <c r="AT234" s="129"/>
      <c r="AU234" s="129"/>
      <c r="AV234" s="129"/>
      <c r="AW234" s="129"/>
      <c r="AX234" s="129"/>
      <c r="AY234" s="129"/>
      <c r="AZ234" s="129"/>
      <c r="BA234" s="129"/>
      <c r="BB234" s="129"/>
      <c r="BC234" s="129"/>
      <c r="BD234" s="129"/>
      <c r="BE234" s="129"/>
      <c r="BF234" s="129"/>
      <c r="BG234" s="129"/>
      <c r="BH234" s="129"/>
      <c r="BI234" s="129"/>
      <c r="BJ234" s="129"/>
      <c r="BK234" s="129"/>
      <c r="BL234" s="129"/>
      <c r="BM234" s="129"/>
      <c r="BN234" s="129"/>
      <c r="BO234" s="129"/>
      <c r="BP234" s="129"/>
      <c r="BQ234" s="129"/>
      <c r="BR234" s="129"/>
      <c r="BS234" s="129"/>
      <c r="BT234" s="129"/>
      <c r="BU234" s="129"/>
      <c r="BV234" s="129"/>
      <c r="BW234" s="129"/>
      <c r="BX234" s="129"/>
      <c r="BY234" s="129"/>
      <c r="BZ234" s="129"/>
      <c r="CA234" s="129"/>
      <c r="CB234" s="129"/>
      <c r="CC234" s="129"/>
      <c r="CD234" s="129"/>
      <c r="CE234" s="129"/>
      <c r="CF234" s="129"/>
      <c r="CG234" s="129"/>
      <c r="CH234" s="129"/>
      <c r="CI234" s="129"/>
      <c r="CJ234" s="129"/>
      <c r="CK234" s="129"/>
      <c r="CL234" s="129"/>
      <c r="CM234" s="129"/>
      <c r="CN234" s="129"/>
      <c r="CO234" s="129"/>
      <c r="CP234" s="129"/>
      <c r="CQ234" s="129"/>
      <c r="CR234" s="129"/>
      <c r="CS234" s="129"/>
      <c r="CT234" s="129"/>
      <c r="CU234" s="129"/>
      <c r="CV234" s="129"/>
      <c r="CW234" s="129"/>
      <c r="CX234" s="129"/>
      <c r="CY234" s="129"/>
      <c r="CZ234" s="129"/>
      <c r="DA234" s="129"/>
      <c r="DB234" s="129"/>
      <c r="DC234" s="129"/>
      <c r="DD234" s="129"/>
      <c r="DE234" s="129"/>
      <c r="DF234" s="129"/>
      <c r="DG234" s="129"/>
      <c r="DH234" s="129"/>
      <c r="DI234" s="129"/>
      <c r="DJ234" s="129"/>
      <c r="DK234" s="129"/>
      <c r="DL234" s="129"/>
      <c r="DM234" s="129"/>
      <c r="DN234" s="129"/>
      <c r="DO234" s="129"/>
      <c r="DP234" s="129"/>
      <c r="DQ234" s="129"/>
      <c r="DR234" s="129"/>
      <c r="DS234" s="129"/>
      <c r="DT234" s="129"/>
      <c r="DU234" s="129"/>
      <c r="DV234" s="129"/>
      <c r="DW234" s="129"/>
      <c r="DX234" s="129"/>
      <c r="DY234" s="129"/>
      <c r="GD234" s="134"/>
      <c r="GE234" s="134"/>
    </row>
    <row r="235" spans="2:187" x14ac:dyDescent="0.25">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129"/>
      <c r="AL235" s="129"/>
      <c r="AM235" s="129"/>
      <c r="AN235" s="129"/>
      <c r="AO235" s="129"/>
      <c r="AP235" s="129"/>
      <c r="AQ235" s="129"/>
      <c r="AR235" s="129"/>
      <c r="AS235" s="129"/>
      <c r="AT235" s="129"/>
      <c r="AU235" s="129"/>
      <c r="AV235" s="129"/>
      <c r="AW235" s="129"/>
      <c r="AX235" s="129"/>
      <c r="AY235" s="129"/>
      <c r="AZ235" s="129"/>
      <c r="BA235" s="129"/>
      <c r="BB235" s="129"/>
      <c r="BC235" s="129"/>
      <c r="BD235" s="129"/>
      <c r="BE235" s="129"/>
      <c r="BF235" s="129"/>
      <c r="BG235" s="129"/>
      <c r="BH235" s="129"/>
      <c r="BI235" s="129"/>
      <c r="BJ235" s="129"/>
      <c r="BK235" s="129"/>
      <c r="BL235" s="129"/>
      <c r="BM235" s="129"/>
      <c r="BN235" s="129"/>
      <c r="BO235" s="129"/>
      <c r="BP235" s="129"/>
      <c r="BQ235" s="129"/>
      <c r="BR235" s="129"/>
      <c r="BS235" s="129"/>
      <c r="BT235" s="129"/>
      <c r="BU235" s="129"/>
      <c r="BV235" s="129"/>
      <c r="BW235" s="129"/>
      <c r="BX235" s="129"/>
      <c r="BY235" s="129"/>
      <c r="BZ235" s="129"/>
      <c r="CA235" s="129"/>
      <c r="CB235" s="129"/>
      <c r="CC235" s="129"/>
      <c r="CD235" s="129"/>
      <c r="CE235" s="129"/>
      <c r="CF235" s="129"/>
      <c r="CG235" s="129"/>
      <c r="CH235" s="129"/>
      <c r="CI235" s="129"/>
      <c r="CJ235" s="129"/>
      <c r="CK235" s="129"/>
      <c r="CL235" s="129"/>
      <c r="CM235" s="129"/>
      <c r="CN235" s="129"/>
      <c r="CO235" s="129"/>
      <c r="CP235" s="129"/>
      <c r="CQ235" s="129"/>
      <c r="CR235" s="129"/>
      <c r="CS235" s="129"/>
      <c r="CT235" s="129"/>
      <c r="CU235" s="129"/>
      <c r="CV235" s="129"/>
      <c r="CW235" s="129"/>
      <c r="CX235" s="129"/>
      <c r="CY235" s="129"/>
      <c r="CZ235" s="129"/>
      <c r="DA235" s="129"/>
      <c r="DB235" s="129"/>
      <c r="DC235" s="129"/>
      <c r="DD235" s="129"/>
      <c r="DE235" s="129"/>
      <c r="DF235" s="129"/>
      <c r="DG235" s="129"/>
      <c r="DH235" s="129"/>
      <c r="DI235" s="129"/>
      <c r="DJ235" s="129"/>
      <c r="DK235" s="129"/>
      <c r="DL235" s="129"/>
      <c r="DM235" s="129"/>
      <c r="DN235" s="129"/>
      <c r="DO235" s="129"/>
      <c r="DP235" s="129"/>
      <c r="DQ235" s="129"/>
      <c r="DR235" s="129"/>
      <c r="DS235" s="129"/>
      <c r="DT235" s="129"/>
      <c r="DU235" s="129"/>
      <c r="DV235" s="129"/>
      <c r="DW235" s="129"/>
      <c r="DX235" s="129"/>
      <c r="DY235" s="129"/>
      <c r="GD235" s="134"/>
      <c r="GE235" s="134"/>
    </row>
    <row r="236" spans="2:187" x14ac:dyDescent="0.25">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c r="AI236" s="129"/>
      <c r="AJ236" s="129"/>
      <c r="AK236" s="129"/>
      <c r="AL236" s="129"/>
      <c r="AM236" s="129"/>
      <c r="AN236" s="129"/>
      <c r="AO236" s="129"/>
      <c r="AP236" s="129"/>
      <c r="AQ236" s="129"/>
      <c r="AR236" s="129"/>
      <c r="AS236" s="129"/>
      <c r="AT236" s="129"/>
      <c r="AU236" s="129"/>
      <c r="AV236" s="129"/>
      <c r="AW236" s="129"/>
      <c r="AX236" s="129"/>
      <c r="AY236" s="129"/>
      <c r="AZ236" s="129"/>
      <c r="BA236" s="129"/>
      <c r="BB236" s="129"/>
      <c r="BC236" s="129"/>
      <c r="BD236" s="129"/>
      <c r="BE236" s="129"/>
      <c r="BF236" s="129"/>
      <c r="BG236" s="129"/>
      <c r="BH236" s="129"/>
      <c r="BI236" s="129"/>
      <c r="BJ236" s="129"/>
      <c r="BK236" s="129"/>
      <c r="BL236" s="129"/>
      <c r="BM236" s="129"/>
      <c r="BN236" s="129"/>
      <c r="BO236" s="129"/>
      <c r="BP236" s="129"/>
      <c r="BQ236" s="129"/>
      <c r="BR236" s="129"/>
      <c r="BS236" s="129"/>
      <c r="BT236" s="129"/>
      <c r="BU236" s="129"/>
      <c r="BV236" s="129"/>
      <c r="BW236" s="129"/>
      <c r="BX236" s="129"/>
      <c r="BY236" s="129"/>
      <c r="BZ236" s="129"/>
      <c r="CA236" s="129"/>
      <c r="CB236" s="129"/>
      <c r="CC236" s="129"/>
      <c r="CD236" s="129"/>
      <c r="CE236" s="129"/>
      <c r="CF236" s="129"/>
      <c r="CG236" s="129"/>
      <c r="CH236" s="129"/>
      <c r="CI236" s="129"/>
      <c r="CJ236" s="129"/>
      <c r="CK236" s="129"/>
      <c r="CL236" s="129"/>
      <c r="CM236" s="129"/>
      <c r="CN236" s="129"/>
      <c r="CO236" s="129"/>
      <c r="CP236" s="129"/>
      <c r="CQ236" s="129"/>
      <c r="CR236" s="129"/>
      <c r="CS236" s="129"/>
      <c r="CT236" s="129"/>
      <c r="CU236" s="129"/>
      <c r="CV236" s="129"/>
      <c r="CW236" s="129"/>
      <c r="CX236" s="129"/>
      <c r="CY236" s="129"/>
      <c r="CZ236" s="129"/>
      <c r="DA236" s="129"/>
      <c r="DB236" s="129"/>
      <c r="DC236" s="129"/>
      <c r="DD236" s="129"/>
      <c r="DE236" s="129"/>
      <c r="DF236" s="129"/>
      <c r="DG236" s="129"/>
      <c r="DH236" s="129"/>
      <c r="DI236" s="129"/>
      <c r="DJ236" s="129"/>
      <c r="DK236" s="129"/>
      <c r="DL236" s="129"/>
      <c r="DM236" s="129"/>
      <c r="DN236" s="129"/>
      <c r="DO236" s="129"/>
      <c r="DP236" s="129"/>
      <c r="DQ236" s="129"/>
      <c r="DR236" s="129"/>
      <c r="DS236" s="129"/>
      <c r="DT236" s="129"/>
      <c r="DU236" s="129"/>
      <c r="DV236" s="129"/>
      <c r="DW236" s="129"/>
      <c r="DX236" s="129"/>
      <c r="DY236" s="129"/>
      <c r="GD236" s="134"/>
      <c r="GE236" s="134"/>
    </row>
    <row r="237" spans="2:187" x14ac:dyDescent="0.25">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29"/>
      <c r="AL237" s="129"/>
      <c r="AM237" s="129"/>
      <c r="AN237" s="129"/>
      <c r="AO237" s="129"/>
      <c r="AP237" s="129"/>
      <c r="AQ237" s="129"/>
      <c r="AR237" s="129"/>
      <c r="AS237" s="129"/>
      <c r="AT237" s="129"/>
      <c r="AU237" s="129"/>
      <c r="AV237" s="129"/>
      <c r="AW237" s="129"/>
      <c r="AX237" s="129"/>
      <c r="AY237" s="129"/>
      <c r="AZ237" s="129"/>
      <c r="BA237" s="129"/>
      <c r="BB237" s="129"/>
      <c r="BC237" s="129"/>
      <c r="BD237" s="129"/>
      <c r="BE237" s="129"/>
      <c r="BF237" s="129"/>
      <c r="BG237" s="129"/>
      <c r="BH237" s="129"/>
      <c r="BI237" s="129"/>
      <c r="BJ237" s="129"/>
      <c r="BK237" s="129"/>
      <c r="BL237" s="129"/>
      <c r="BM237" s="129"/>
      <c r="BN237" s="129"/>
      <c r="BO237" s="129"/>
      <c r="BP237" s="129"/>
      <c r="BQ237" s="129"/>
      <c r="BR237" s="129"/>
      <c r="BS237" s="129"/>
      <c r="BT237" s="129"/>
      <c r="BU237" s="129"/>
      <c r="BV237" s="129"/>
      <c r="BW237" s="129"/>
      <c r="BX237" s="129"/>
      <c r="BY237" s="129"/>
      <c r="BZ237" s="129"/>
      <c r="CA237" s="129"/>
      <c r="CB237" s="129"/>
      <c r="CC237" s="129"/>
      <c r="CD237" s="129"/>
      <c r="CE237" s="129"/>
      <c r="CF237" s="129"/>
      <c r="CG237" s="129"/>
      <c r="CH237" s="129"/>
      <c r="CI237" s="129"/>
      <c r="CJ237" s="129"/>
      <c r="CK237" s="129"/>
      <c r="CL237" s="129"/>
      <c r="CM237" s="129"/>
      <c r="CN237" s="129"/>
      <c r="CO237" s="129"/>
      <c r="CP237" s="129"/>
      <c r="CQ237" s="129"/>
      <c r="CR237" s="129"/>
      <c r="CS237" s="129"/>
      <c r="CT237" s="129"/>
      <c r="CU237" s="129"/>
      <c r="CV237" s="129"/>
      <c r="CW237" s="129"/>
      <c r="CX237" s="129"/>
      <c r="CY237" s="129"/>
      <c r="CZ237" s="129"/>
      <c r="DA237" s="129"/>
      <c r="DB237" s="129"/>
      <c r="DC237" s="129"/>
      <c r="DD237" s="129"/>
      <c r="DE237" s="129"/>
      <c r="DF237" s="129"/>
      <c r="DG237" s="129"/>
      <c r="DH237" s="129"/>
      <c r="DI237" s="129"/>
      <c r="DJ237" s="129"/>
      <c r="DK237" s="129"/>
      <c r="DL237" s="129"/>
      <c r="DM237" s="129"/>
      <c r="DN237" s="129"/>
      <c r="DO237" s="129"/>
      <c r="DP237" s="129"/>
      <c r="DQ237" s="129"/>
      <c r="DR237" s="129"/>
      <c r="DS237" s="129"/>
      <c r="DT237" s="129"/>
      <c r="DU237" s="129"/>
      <c r="DV237" s="129"/>
      <c r="DW237" s="129"/>
      <c r="DX237" s="129"/>
      <c r="DY237" s="129"/>
      <c r="GD237" s="134"/>
      <c r="GE237" s="134"/>
    </row>
    <row r="238" spans="2:187" x14ac:dyDescent="0.25">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c r="AI238" s="129"/>
      <c r="AJ238" s="129"/>
      <c r="AK238" s="129"/>
      <c r="AL238" s="129"/>
      <c r="AM238" s="129"/>
      <c r="AN238" s="129"/>
      <c r="AO238" s="129"/>
      <c r="AP238" s="129"/>
      <c r="AQ238" s="129"/>
      <c r="AR238" s="129"/>
      <c r="AS238" s="129"/>
      <c r="AT238" s="129"/>
      <c r="AU238" s="129"/>
      <c r="AV238" s="129"/>
      <c r="AW238" s="129"/>
      <c r="AX238" s="129"/>
      <c r="AY238" s="129"/>
      <c r="AZ238" s="129"/>
      <c r="BA238" s="129"/>
      <c r="BB238" s="129"/>
      <c r="BC238" s="129"/>
      <c r="BD238" s="129"/>
      <c r="BE238" s="129"/>
      <c r="BF238" s="129"/>
      <c r="BG238" s="129"/>
      <c r="BH238" s="129"/>
      <c r="BI238" s="129"/>
      <c r="BJ238" s="129"/>
      <c r="BK238" s="129"/>
      <c r="BL238" s="129"/>
      <c r="BM238" s="129"/>
      <c r="BN238" s="129"/>
      <c r="BO238" s="129"/>
      <c r="BP238" s="129"/>
      <c r="BQ238" s="129"/>
      <c r="BR238" s="129"/>
      <c r="BS238" s="129"/>
      <c r="BT238" s="129"/>
      <c r="BU238" s="129"/>
      <c r="BV238" s="129"/>
      <c r="BW238" s="129"/>
      <c r="BX238" s="129"/>
      <c r="BY238" s="129"/>
      <c r="BZ238" s="129"/>
      <c r="CA238" s="129"/>
      <c r="CB238" s="129"/>
      <c r="CC238" s="129"/>
      <c r="CD238" s="129"/>
      <c r="CE238" s="129"/>
      <c r="CF238" s="129"/>
      <c r="CG238" s="129"/>
      <c r="CH238" s="129"/>
      <c r="CI238" s="129"/>
      <c r="CJ238" s="129"/>
      <c r="CK238" s="129"/>
      <c r="CL238" s="129"/>
      <c r="CM238" s="129"/>
      <c r="CN238" s="129"/>
      <c r="CO238" s="129"/>
      <c r="CP238" s="129"/>
      <c r="CQ238" s="129"/>
      <c r="CR238" s="129"/>
      <c r="CS238" s="129"/>
      <c r="CT238" s="129"/>
      <c r="CU238" s="129"/>
      <c r="CV238" s="129"/>
      <c r="CW238" s="129"/>
      <c r="CX238" s="129"/>
      <c r="CY238" s="129"/>
      <c r="CZ238" s="129"/>
      <c r="DA238" s="129"/>
      <c r="DB238" s="129"/>
      <c r="DC238" s="129"/>
      <c r="DD238" s="129"/>
      <c r="DE238" s="129"/>
      <c r="DF238" s="129"/>
      <c r="DG238" s="129"/>
      <c r="DH238" s="129"/>
      <c r="DI238" s="129"/>
      <c r="DJ238" s="129"/>
      <c r="DK238" s="129"/>
      <c r="DL238" s="129"/>
      <c r="DM238" s="129"/>
      <c r="DN238" s="129"/>
      <c r="DO238" s="129"/>
      <c r="DP238" s="129"/>
      <c r="DQ238" s="129"/>
      <c r="DR238" s="129"/>
      <c r="DS238" s="129"/>
      <c r="DT238" s="129"/>
      <c r="DU238" s="129"/>
      <c r="DV238" s="129"/>
      <c r="DW238" s="129"/>
      <c r="DX238" s="129"/>
      <c r="DY238" s="129"/>
      <c r="GD238" s="134"/>
      <c r="GE238" s="134"/>
    </row>
    <row r="239" spans="2:187" x14ac:dyDescent="0.25">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c r="AI239" s="129"/>
      <c r="AJ239" s="129"/>
      <c r="AK239" s="129"/>
      <c r="AL239" s="129"/>
      <c r="AM239" s="129"/>
      <c r="AN239" s="129"/>
      <c r="AO239" s="129"/>
      <c r="AP239" s="129"/>
      <c r="AQ239" s="129"/>
      <c r="AR239" s="129"/>
      <c r="AS239" s="129"/>
      <c r="AT239" s="129"/>
      <c r="AU239" s="129"/>
      <c r="AV239" s="129"/>
      <c r="AW239" s="129"/>
      <c r="AX239" s="129"/>
      <c r="AY239" s="129"/>
      <c r="AZ239" s="129"/>
      <c r="BA239" s="129"/>
      <c r="BB239" s="129"/>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c r="CM239" s="129"/>
      <c r="CN239" s="129"/>
      <c r="CO239" s="129"/>
      <c r="CP239" s="129"/>
      <c r="CQ239" s="129"/>
      <c r="CR239" s="129"/>
      <c r="CS239" s="129"/>
      <c r="CT239" s="129"/>
      <c r="CU239" s="129"/>
      <c r="CV239" s="129"/>
      <c r="CW239" s="129"/>
      <c r="CX239" s="129"/>
      <c r="CY239" s="129"/>
      <c r="CZ239" s="129"/>
      <c r="DA239" s="129"/>
      <c r="DB239" s="129"/>
      <c r="DC239" s="129"/>
      <c r="DD239" s="129"/>
      <c r="DE239" s="129"/>
      <c r="DF239" s="129"/>
      <c r="DG239" s="129"/>
      <c r="DH239" s="129"/>
      <c r="DI239" s="129"/>
      <c r="DJ239" s="129"/>
      <c r="DK239" s="129"/>
      <c r="DL239" s="129"/>
      <c r="DM239" s="129"/>
      <c r="DN239" s="129"/>
      <c r="DO239" s="129"/>
      <c r="DP239" s="129"/>
      <c r="DQ239" s="129"/>
      <c r="DR239" s="129"/>
      <c r="DS239" s="129"/>
      <c r="DT239" s="129"/>
      <c r="DU239" s="129"/>
      <c r="DV239" s="129"/>
      <c r="DW239" s="129"/>
      <c r="DX239" s="129"/>
      <c r="DY239" s="129"/>
      <c r="GD239" s="134"/>
      <c r="GE239" s="134"/>
    </row>
    <row r="240" spans="2:187" x14ac:dyDescent="0.25">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c r="AI240" s="129"/>
      <c r="AJ240" s="129"/>
      <c r="AK240" s="129"/>
      <c r="AL240" s="129"/>
      <c r="AM240" s="129"/>
      <c r="AN240" s="129"/>
      <c r="AO240" s="129"/>
      <c r="AP240" s="129"/>
      <c r="AQ240" s="129"/>
      <c r="AR240" s="129"/>
      <c r="AS240" s="129"/>
      <c r="AT240" s="129"/>
      <c r="AU240" s="129"/>
      <c r="AV240" s="129"/>
      <c r="AW240" s="129"/>
      <c r="AX240" s="129"/>
      <c r="AY240" s="129"/>
      <c r="AZ240" s="129"/>
      <c r="BA240" s="129"/>
      <c r="BB240" s="129"/>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c r="CM240" s="129"/>
      <c r="CN240" s="129"/>
      <c r="CO240" s="129"/>
      <c r="CP240" s="129"/>
      <c r="CQ240" s="129"/>
      <c r="CR240" s="129"/>
      <c r="CS240" s="129"/>
      <c r="CT240" s="129"/>
      <c r="CU240" s="129"/>
      <c r="CV240" s="129"/>
      <c r="CW240" s="129"/>
      <c r="CX240" s="129"/>
      <c r="CY240" s="129"/>
      <c r="CZ240" s="129"/>
      <c r="DA240" s="129"/>
      <c r="DB240" s="129"/>
      <c r="DC240" s="129"/>
      <c r="DD240" s="129"/>
      <c r="DE240" s="129"/>
      <c r="DF240" s="129"/>
      <c r="DG240" s="129"/>
      <c r="DH240" s="129"/>
      <c r="DI240" s="129"/>
      <c r="DJ240" s="129"/>
      <c r="DK240" s="129"/>
      <c r="DL240" s="129"/>
      <c r="DM240" s="129"/>
      <c r="DN240" s="129"/>
      <c r="DO240" s="129"/>
      <c r="DP240" s="129"/>
      <c r="DQ240" s="129"/>
      <c r="DR240" s="129"/>
      <c r="DS240" s="129"/>
      <c r="DT240" s="129"/>
      <c r="DU240" s="129"/>
      <c r="DV240" s="129"/>
      <c r="DW240" s="129"/>
      <c r="DX240" s="129"/>
      <c r="DY240" s="129"/>
      <c r="GD240" s="134"/>
      <c r="GE240" s="134"/>
    </row>
    <row r="241" spans="2:187" x14ac:dyDescent="0.25">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J241" s="129"/>
      <c r="AK241" s="129"/>
      <c r="AL241" s="129"/>
      <c r="AM241" s="129"/>
      <c r="AN241" s="129"/>
      <c r="AO241" s="129"/>
      <c r="AP241" s="129"/>
      <c r="AQ241" s="129"/>
      <c r="AR241" s="129"/>
      <c r="AS241" s="129"/>
      <c r="AT241" s="129"/>
      <c r="AU241" s="129"/>
      <c r="AV241" s="129"/>
      <c r="AW241" s="129"/>
      <c r="AX241" s="129"/>
      <c r="AY241" s="129"/>
      <c r="AZ241" s="129"/>
      <c r="BA241" s="129"/>
      <c r="BB241" s="129"/>
      <c r="BC241" s="129"/>
      <c r="BD241" s="129"/>
      <c r="BE241" s="129"/>
      <c r="BF241" s="129"/>
      <c r="BG241" s="129"/>
      <c r="BH241" s="129"/>
      <c r="BI241" s="129"/>
      <c r="BJ241" s="129"/>
      <c r="BK241" s="129"/>
      <c r="BL241" s="129"/>
      <c r="BM241" s="129"/>
      <c r="BN241" s="129"/>
      <c r="BO241" s="129"/>
      <c r="BP241" s="129"/>
      <c r="BQ241" s="129"/>
      <c r="BR241" s="129"/>
      <c r="BS241" s="129"/>
      <c r="BT241" s="129"/>
      <c r="BU241" s="129"/>
      <c r="BV241" s="129"/>
      <c r="BW241" s="129"/>
      <c r="BX241" s="129"/>
      <c r="BY241" s="129"/>
      <c r="BZ241" s="129"/>
      <c r="CA241" s="129"/>
      <c r="CB241" s="129"/>
      <c r="CC241" s="129"/>
      <c r="CD241" s="129"/>
      <c r="CE241" s="129"/>
      <c r="CF241" s="129"/>
      <c r="CG241" s="129"/>
      <c r="CH241" s="129"/>
      <c r="CI241" s="129"/>
      <c r="CJ241" s="129"/>
      <c r="CK241" s="129"/>
      <c r="CL241" s="129"/>
      <c r="CM241" s="129"/>
      <c r="CN241" s="129"/>
      <c r="CO241" s="129"/>
      <c r="CP241" s="129"/>
      <c r="CQ241" s="129"/>
      <c r="CR241" s="129"/>
      <c r="CS241" s="129"/>
      <c r="CT241" s="129"/>
      <c r="CU241" s="129"/>
      <c r="CV241" s="129"/>
      <c r="CW241" s="129"/>
      <c r="CX241" s="129"/>
      <c r="CY241" s="129"/>
      <c r="CZ241" s="129"/>
      <c r="DA241" s="129"/>
      <c r="DB241" s="129"/>
      <c r="DC241" s="129"/>
      <c r="DD241" s="129"/>
      <c r="DE241" s="129"/>
      <c r="DF241" s="129"/>
      <c r="DG241" s="129"/>
      <c r="DH241" s="129"/>
      <c r="DI241" s="129"/>
      <c r="DJ241" s="129"/>
      <c r="DK241" s="129"/>
      <c r="DL241" s="129"/>
      <c r="DM241" s="129"/>
      <c r="DN241" s="129"/>
      <c r="DO241" s="129"/>
      <c r="DP241" s="129"/>
      <c r="DQ241" s="129"/>
      <c r="DR241" s="129"/>
      <c r="DS241" s="129"/>
      <c r="DT241" s="129"/>
      <c r="DU241" s="129"/>
      <c r="DV241" s="129"/>
      <c r="DW241" s="129"/>
      <c r="DX241" s="129"/>
      <c r="DY241" s="129"/>
      <c r="GD241" s="134"/>
      <c r="GE241" s="134"/>
    </row>
    <row r="242" spans="2:187" x14ac:dyDescent="0.25">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c r="AI242" s="129"/>
      <c r="AJ242" s="129"/>
      <c r="AK242" s="129"/>
      <c r="AL242" s="129"/>
      <c r="AM242" s="129"/>
      <c r="AN242" s="129"/>
      <c r="AO242" s="129"/>
      <c r="AP242" s="129"/>
      <c r="AQ242" s="129"/>
      <c r="AR242" s="129"/>
      <c r="AS242" s="129"/>
      <c r="AT242" s="129"/>
      <c r="AU242" s="129"/>
      <c r="AV242" s="129"/>
      <c r="AW242" s="129"/>
      <c r="AX242" s="129"/>
      <c r="AY242" s="129"/>
      <c r="AZ242" s="129"/>
      <c r="BA242" s="129"/>
      <c r="BB242" s="129"/>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c r="BZ242" s="129"/>
      <c r="CA242" s="129"/>
      <c r="CB242" s="129"/>
      <c r="CC242" s="129"/>
      <c r="CD242" s="129"/>
      <c r="CE242" s="129"/>
      <c r="CF242" s="129"/>
      <c r="CG242" s="129"/>
      <c r="CH242" s="129"/>
      <c r="CI242" s="129"/>
      <c r="CJ242" s="129"/>
      <c r="CK242" s="129"/>
      <c r="CL242" s="129"/>
      <c r="CM242" s="129"/>
      <c r="CN242" s="129"/>
      <c r="CO242" s="129"/>
      <c r="CP242" s="129"/>
      <c r="CQ242" s="129"/>
      <c r="CR242" s="129"/>
      <c r="CS242" s="129"/>
      <c r="CT242" s="129"/>
      <c r="CU242" s="129"/>
      <c r="CV242" s="129"/>
      <c r="CW242" s="129"/>
      <c r="CX242" s="129"/>
      <c r="CY242" s="129"/>
      <c r="CZ242" s="129"/>
      <c r="DA242" s="129"/>
      <c r="DB242" s="129"/>
      <c r="DC242" s="129"/>
      <c r="DD242" s="129"/>
      <c r="DE242" s="129"/>
      <c r="DF242" s="129"/>
      <c r="DG242" s="129"/>
      <c r="DH242" s="129"/>
      <c r="DI242" s="129"/>
      <c r="DJ242" s="129"/>
      <c r="DK242" s="129"/>
      <c r="DL242" s="129"/>
      <c r="DM242" s="129"/>
      <c r="DN242" s="129"/>
      <c r="DO242" s="129"/>
      <c r="DP242" s="129"/>
      <c r="DQ242" s="129"/>
      <c r="DR242" s="129"/>
      <c r="DS242" s="129"/>
      <c r="DT242" s="129"/>
      <c r="DU242" s="129"/>
      <c r="DV242" s="129"/>
      <c r="DW242" s="129"/>
      <c r="DX242" s="129"/>
      <c r="DY242" s="129"/>
      <c r="GD242" s="134"/>
      <c r="GE242" s="134"/>
    </row>
    <row r="243" spans="2:187" x14ac:dyDescent="0.25">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c r="AI243" s="129"/>
      <c r="AJ243" s="129"/>
      <c r="AK243" s="129"/>
      <c r="AL243" s="129"/>
      <c r="AM243" s="129"/>
      <c r="AN243" s="129"/>
      <c r="AO243" s="129"/>
      <c r="AP243" s="129"/>
      <c r="AQ243" s="129"/>
      <c r="AR243" s="129"/>
      <c r="AS243" s="129"/>
      <c r="AT243" s="129"/>
      <c r="AU243" s="129"/>
      <c r="AV243" s="129"/>
      <c r="AW243" s="129"/>
      <c r="AX243" s="129"/>
      <c r="AY243" s="129"/>
      <c r="AZ243" s="129"/>
      <c r="BA243" s="129"/>
      <c r="BB243" s="129"/>
      <c r="BC243" s="129"/>
      <c r="BD243" s="129"/>
      <c r="BE243" s="129"/>
      <c r="BF243" s="129"/>
      <c r="BG243" s="129"/>
      <c r="BH243" s="129"/>
      <c r="BI243" s="129"/>
      <c r="BJ243" s="129"/>
      <c r="BK243" s="129"/>
      <c r="BL243" s="129"/>
      <c r="BM243" s="129"/>
      <c r="BN243" s="129"/>
      <c r="BO243" s="129"/>
      <c r="BP243" s="129"/>
      <c r="BQ243" s="129"/>
      <c r="BR243" s="129"/>
      <c r="BS243" s="129"/>
      <c r="BT243" s="129"/>
      <c r="BU243" s="129"/>
      <c r="BV243" s="129"/>
      <c r="BW243" s="129"/>
      <c r="BX243" s="129"/>
      <c r="BY243" s="129"/>
      <c r="BZ243" s="129"/>
      <c r="CA243" s="129"/>
      <c r="CB243" s="129"/>
      <c r="CC243" s="129"/>
      <c r="CD243" s="129"/>
      <c r="CE243" s="129"/>
      <c r="CF243" s="129"/>
      <c r="CG243" s="129"/>
      <c r="CH243" s="129"/>
      <c r="CI243" s="129"/>
      <c r="CJ243" s="129"/>
      <c r="CK243" s="129"/>
      <c r="CL243" s="129"/>
      <c r="CM243" s="129"/>
      <c r="CN243" s="129"/>
      <c r="CO243" s="129"/>
      <c r="CP243" s="129"/>
      <c r="CQ243" s="129"/>
      <c r="CR243" s="129"/>
      <c r="CS243" s="129"/>
      <c r="CT243" s="129"/>
      <c r="CU243" s="129"/>
      <c r="CV243" s="129"/>
      <c r="CW243" s="129"/>
      <c r="CX243" s="129"/>
      <c r="CY243" s="129"/>
      <c r="CZ243" s="129"/>
      <c r="DA243" s="129"/>
      <c r="DB243" s="129"/>
      <c r="DC243" s="129"/>
      <c r="DD243" s="129"/>
      <c r="DE243" s="129"/>
      <c r="DF243" s="129"/>
      <c r="DG243" s="129"/>
      <c r="DH243" s="129"/>
      <c r="DI243" s="129"/>
      <c r="DJ243" s="129"/>
      <c r="DK243" s="129"/>
      <c r="DL243" s="129"/>
      <c r="DM243" s="129"/>
      <c r="DN243" s="129"/>
      <c r="DO243" s="129"/>
      <c r="DP243" s="129"/>
      <c r="DQ243" s="129"/>
      <c r="DR243" s="129"/>
      <c r="DS243" s="129"/>
      <c r="DT243" s="129"/>
      <c r="DU243" s="129"/>
      <c r="DV243" s="129"/>
      <c r="DW243" s="129"/>
      <c r="DX243" s="129"/>
      <c r="DY243" s="129"/>
      <c r="GD243" s="134"/>
      <c r="GE243" s="134"/>
    </row>
    <row r="244" spans="2:187" x14ac:dyDescent="0.25">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c r="AH244" s="129"/>
      <c r="AI244" s="129"/>
      <c r="AJ244" s="129"/>
      <c r="AK244" s="129"/>
      <c r="AL244" s="129"/>
      <c r="AM244" s="129"/>
      <c r="AN244" s="129"/>
      <c r="AO244" s="129"/>
      <c r="AP244" s="129"/>
      <c r="AQ244" s="129"/>
      <c r="AR244" s="129"/>
      <c r="AS244" s="129"/>
      <c r="AT244" s="129"/>
      <c r="AU244" s="129"/>
      <c r="AV244" s="129"/>
      <c r="AW244" s="129"/>
      <c r="AX244" s="129"/>
      <c r="AY244" s="129"/>
      <c r="AZ244" s="129"/>
      <c r="BA244" s="129"/>
      <c r="BB244" s="129"/>
      <c r="BC244" s="129"/>
      <c r="BD244" s="129"/>
      <c r="BE244" s="129"/>
      <c r="BF244" s="129"/>
      <c r="BG244" s="129"/>
      <c r="BH244" s="129"/>
      <c r="BI244" s="129"/>
      <c r="BJ244" s="129"/>
      <c r="BK244" s="129"/>
      <c r="BL244" s="129"/>
      <c r="BM244" s="129"/>
      <c r="BN244" s="129"/>
      <c r="BO244" s="129"/>
      <c r="BP244" s="129"/>
      <c r="BQ244" s="129"/>
      <c r="BR244" s="129"/>
      <c r="BS244" s="129"/>
      <c r="BT244" s="129"/>
      <c r="BU244" s="129"/>
      <c r="BV244" s="129"/>
      <c r="BW244" s="129"/>
      <c r="BX244" s="129"/>
      <c r="BY244" s="129"/>
      <c r="BZ244" s="129"/>
      <c r="CA244" s="129"/>
      <c r="CB244" s="129"/>
      <c r="CC244" s="129"/>
      <c r="CD244" s="129"/>
      <c r="CE244" s="129"/>
      <c r="CF244" s="129"/>
      <c r="CG244" s="129"/>
      <c r="CH244" s="129"/>
      <c r="CI244" s="129"/>
      <c r="CJ244" s="129"/>
      <c r="CK244" s="129"/>
      <c r="CL244" s="129"/>
      <c r="CM244" s="129"/>
      <c r="CN244" s="129"/>
      <c r="CO244" s="129"/>
      <c r="CP244" s="129"/>
      <c r="CQ244" s="129"/>
      <c r="CR244" s="129"/>
      <c r="CS244" s="129"/>
      <c r="CT244" s="129"/>
      <c r="CU244" s="129"/>
      <c r="CV244" s="129"/>
      <c r="CW244" s="129"/>
      <c r="CX244" s="129"/>
      <c r="CY244" s="129"/>
      <c r="CZ244" s="129"/>
      <c r="DA244" s="129"/>
      <c r="DB244" s="129"/>
      <c r="DC244" s="129"/>
      <c r="DD244" s="129"/>
      <c r="DE244" s="129"/>
      <c r="DF244" s="129"/>
      <c r="DG244" s="129"/>
      <c r="DH244" s="129"/>
      <c r="DI244" s="129"/>
      <c r="DJ244" s="129"/>
      <c r="DK244" s="129"/>
      <c r="DL244" s="129"/>
      <c r="DM244" s="129"/>
      <c r="DN244" s="129"/>
      <c r="DO244" s="129"/>
      <c r="DP244" s="129"/>
      <c r="DQ244" s="129"/>
      <c r="DR244" s="129"/>
      <c r="DS244" s="129"/>
      <c r="DT244" s="129"/>
      <c r="DU244" s="129"/>
      <c r="DV244" s="129"/>
      <c r="DW244" s="129"/>
      <c r="DX244" s="129"/>
      <c r="DY244" s="129"/>
      <c r="GD244" s="134"/>
      <c r="GE244" s="134"/>
    </row>
    <row r="245" spans="2:187" x14ac:dyDescent="0.25">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c r="AI245" s="129"/>
      <c r="AJ245" s="129"/>
      <c r="AK245" s="129"/>
      <c r="AL245" s="129"/>
      <c r="AM245" s="129"/>
      <c r="AN245" s="129"/>
      <c r="AO245" s="129"/>
      <c r="AP245" s="129"/>
      <c r="AQ245" s="129"/>
      <c r="AR245" s="129"/>
      <c r="AS245" s="129"/>
      <c r="AT245" s="129"/>
      <c r="AU245" s="129"/>
      <c r="AV245" s="129"/>
      <c r="AW245" s="129"/>
      <c r="AX245" s="129"/>
      <c r="AY245" s="129"/>
      <c r="AZ245" s="129"/>
      <c r="BA245" s="129"/>
      <c r="BB245" s="129"/>
      <c r="BC245" s="129"/>
      <c r="BD245" s="129"/>
      <c r="BE245" s="129"/>
      <c r="BF245" s="129"/>
      <c r="BG245" s="129"/>
      <c r="BH245" s="129"/>
      <c r="BI245" s="129"/>
      <c r="BJ245" s="129"/>
      <c r="BK245" s="129"/>
      <c r="BL245" s="129"/>
      <c r="BM245" s="129"/>
      <c r="BN245" s="129"/>
      <c r="BO245" s="129"/>
      <c r="BP245" s="129"/>
      <c r="BQ245" s="129"/>
      <c r="BR245" s="129"/>
      <c r="BS245" s="129"/>
      <c r="BT245" s="129"/>
      <c r="BU245" s="129"/>
      <c r="BV245" s="129"/>
      <c r="BW245" s="129"/>
      <c r="BX245" s="129"/>
      <c r="BY245" s="129"/>
      <c r="BZ245" s="129"/>
      <c r="CA245" s="129"/>
      <c r="CB245" s="129"/>
      <c r="CC245" s="129"/>
      <c r="CD245" s="129"/>
      <c r="CE245" s="129"/>
      <c r="CF245" s="129"/>
      <c r="CG245" s="129"/>
      <c r="CH245" s="129"/>
      <c r="CI245" s="129"/>
      <c r="CJ245" s="129"/>
      <c r="CK245" s="129"/>
      <c r="CL245" s="129"/>
      <c r="CM245" s="129"/>
      <c r="CN245" s="129"/>
      <c r="CO245" s="129"/>
      <c r="CP245" s="129"/>
      <c r="CQ245" s="129"/>
      <c r="CR245" s="129"/>
      <c r="CS245" s="129"/>
      <c r="CT245" s="129"/>
      <c r="CU245" s="129"/>
      <c r="CV245" s="129"/>
      <c r="CW245" s="129"/>
      <c r="CX245" s="129"/>
      <c r="CY245" s="129"/>
      <c r="CZ245" s="129"/>
      <c r="DA245" s="129"/>
      <c r="DB245" s="129"/>
      <c r="DC245" s="129"/>
      <c r="DD245" s="129"/>
      <c r="DE245" s="129"/>
      <c r="DF245" s="129"/>
      <c r="DG245" s="129"/>
      <c r="DH245" s="129"/>
      <c r="DI245" s="129"/>
      <c r="DJ245" s="129"/>
      <c r="DK245" s="129"/>
      <c r="DL245" s="129"/>
      <c r="DM245" s="129"/>
      <c r="DN245" s="129"/>
      <c r="DO245" s="129"/>
      <c r="DP245" s="129"/>
      <c r="DQ245" s="129"/>
      <c r="DR245" s="129"/>
      <c r="DS245" s="129"/>
      <c r="DT245" s="129"/>
      <c r="DU245" s="129"/>
      <c r="DV245" s="129"/>
      <c r="DW245" s="129"/>
      <c r="DX245" s="129"/>
      <c r="DY245" s="129"/>
      <c r="GD245" s="134"/>
      <c r="GE245" s="134"/>
    </row>
    <row r="246" spans="2:187" x14ac:dyDescent="0.25">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c r="AI246" s="129"/>
      <c r="AJ246" s="129"/>
      <c r="AK246" s="129"/>
      <c r="AL246" s="129"/>
      <c r="AM246" s="129"/>
      <c r="AN246" s="129"/>
      <c r="AO246" s="129"/>
      <c r="AP246" s="129"/>
      <c r="AQ246" s="129"/>
      <c r="AR246" s="129"/>
      <c r="AS246" s="129"/>
      <c r="AT246" s="129"/>
      <c r="AU246" s="129"/>
      <c r="AV246" s="129"/>
      <c r="AW246" s="129"/>
      <c r="AX246" s="129"/>
      <c r="AY246" s="129"/>
      <c r="AZ246" s="129"/>
      <c r="BA246" s="129"/>
      <c r="BB246" s="129"/>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c r="DH246" s="129"/>
      <c r="DI246" s="129"/>
      <c r="DJ246" s="129"/>
      <c r="DK246" s="129"/>
      <c r="DL246" s="129"/>
      <c r="DM246" s="129"/>
      <c r="DN246" s="129"/>
      <c r="DO246" s="129"/>
      <c r="DP246" s="129"/>
      <c r="DQ246" s="129"/>
      <c r="DR246" s="129"/>
      <c r="DS246" s="129"/>
      <c r="DT246" s="129"/>
      <c r="DU246" s="129"/>
      <c r="DV246" s="129"/>
      <c r="DW246" s="129"/>
      <c r="DX246" s="129"/>
      <c r="DY246" s="129"/>
      <c r="GD246" s="134"/>
      <c r="GE246" s="134"/>
    </row>
    <row r="247" spans="2:187" x14ac:dyDescent="0.25">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29"/>
      <c r="AY247" s="129"/>
      <c r="AZ247" s="129"/>
      <c r="BA247" s="129"/>
      <c r="BB247" s="129"/>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c r="DF247" s="129"/>
      <c r="DG247" s="129"/>
      <c r="DH247" s="129"/>
      <c r="DI247" s="129"/>
      <c r="DJ247" s="129"/>
      <c r="DK247" s="129"/>
      <c r="DL247" s="129"/>
      <c r="DM247" s="129"/>
      <c r="DN247" s="129"/>
      <c r="DO247" s="129"/>
      <c r="DP247" s="129"/>
      <c r="DQ247" s="129"/>
      <c r="DR247" s="129"/>
      <c r="DS247" s="129"/>
      <c r="DT247" s="129"/>
      <c r="DU247" s="129"/>
      <c r="DV247" s="129"/>
      <c r="DW247" s="129"/>
      <c r="DX247" s="129"/>
      <c r="DY247" s="129"/>
      <c r="GD247" s="134"/>
      <c r="GE247" s="134"/>
    </row>
    <row r="248" spans="2:187" x14ac:dyDescent="0.25">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c r="AI248" s="129"/>
      <c r="AJ248" s="129"/>
      <c r="AK248" s="129"/>
      <c r="AL248" s="129"/>
      <c r="AM248" s="129"/>
      <c r="AN248" s="129"/>
      <c r="AO248" s="129"/>
      <c r="AP248" s="129"/>
      <c r="AQ248" s="129"/>
      <c r="AR248" s="129"/>
      <c r="AS248" s="129"/>
      <c r="AT248" s="129"/>
      <c r="AU248" s="129"/>
      <c r="AV248" s="129"/>
      <c r="AW248" s="129"/>
      <c r="AX248" s="129"/>
      <c r="AY248" s="129"/>
      <c r="AZ248" s="129"/>
      <c r="BA248" s="129"/>
      <c r="BB248" s="129"/>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c r="CM248" s="129"/>
      <c r="CN248" s="129"/>
      <c r="CO248" s="129"/>
      <c r="CP248" s="129"/>
      <c r="CQ248" s="129"/>
      <c r="CR248" s="129"/>
      <c r="CS248" s="129"/>
      <c r="CT248" s="129"/>
      <c r="CU248" s="129"/>
      <c r="CV248" s="129"/>
      <c r="CW248" s="129"/>
      <c r="CX248" s="129"/>
      <c r="CY248" s="129"/>
      <c r="CZ248" s="129"/>
      <c r="DA248" s="129"/>
      <c r="DB248" s="129"/>
      <c r="DC248" s="129"/>
      <c r="DD248" s="129"/>
      <c r="DE248" s="129"/>
      <c r="DF248" s="129"/>
      <c r="DG248" s="129"/>
      <c r="DH248" s="129"/>
      <c r="DI248" s="129"/>
      <c r="DJ248" s="129"/>
      <c r="DK248" s="129"/>
      <c r="DL248" s="129"/>
      <c r="DM248" s="129"/>
      <c r="DN248" s="129"/>
      <c r="DO248" s="129"/>
      <c r="DP248" s="129"/>
      <c r="DQ248" s="129"/>
      <c r="DR248" s="129"/>
      <c r="DS248" s="129"/>
      <c r="DT248" s="129"/>
      <c r="DU248" s="129"/>
      <c r="DV248" s="129"/>
      <c r="DW248" s="129"/>
      <c r="DX248" s="129"/>
      <c r="DY248" s="129"/>
      <c r="GD248" s="134"/>
      <c r="GE248" s="134"/>
    </row>
    <row r="249" spans="2:187" x14ac:dyDescent="0.25">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29"/>
      <c r="AJ249" s="129"/>
      <c r="AK249" s="129"/>
      <c r="AL249" s="129"/>
      <c r="AM249" s="129"/>
      <c r="AN249" s="129"/>
      <c r="AO249" s="129"/>
      <c r="AP249" s="129"/>
      <c r="AQ249" s="129"/>
      <c r="AR249" s="129"/>
      <c r="AS249" s="129"/>
      <c r="AT249" s="129"/>
      <c r="AU249" s="129"/>
      <c r="AV249" s="129"/>
      <c r="AW249" s="129"/>
      <c r="AX249" s="129"/>
      <c r="AY249" s="129"/>
      <c r="AZ249" s="129"/>
      <c r="BA249" s="129"/>
      <c r="BB249" s="129"/>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c r="DF249" s="129"/>
      <c r="DG249" s="129"/>
      <c r="DH249" s="129"/>
      <c r="DI249" s="129"/>
      <c r="DJ249" s="129"/>
      <c r="DK249" s="129"/>
      <c r="DL249" s="129"/>
      <c r="DM249" s="129"/>
      <c r="DN249" s="129"/>
      <c r="DO249" s="129"/>
      <c r="DP249" s="129"/>
      <c r="DQ249" s="129"/>
      <c r="DR249" s="129"/>
      <c r="DS249" s="129"/>
      <c r="DT249" s="129"/>
      <c r="DU249" s="129"/>
      <c r="DV249" s="129"/>
      <c r="DW249" s="129"/>
      <c r="DX249" s="129"/>
      <c r="DY249" s="129"/>
      <c r="GD249" s="134"/>
      <c r="GE249" s="134"/>
    </row>
    <row r="250" spans="2:187" x14ac:dyDescent="0.25">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c r="AI250" s="129"/>
      <c r="AJ250" s="129"/>
      <c r="AK250" s="129"/>
      <c r="AL250" s="129"/>
      <c r="AM250" s="129"/>
      <c r="AN250" s="129"/>
      <c r="AO250" s="129"/>
      <c r="AP250" s="129"/>
      <c r="AQ250" s="129"/>
      <c r="AR250" s="129"/>
      <c r="AS250" s="129"/>
      <c r="AT250" s="129"/>
      <c r="AU250" s="129"/>
      <c r="AV250" s="129"/>
      <c r="AW250" s="129"/>
      <c r="AX250" s="129"/>
      <c r="AY250" s="129"/>
      <c r="AZ250" s="129"/>
      <c r="BA250" s="129"/>
      <c r="BB250" s="129"/>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c r="CM250" s="129"/>
      <c r="CN250" s="129"/>
      <c r="CO250" s="129"/>
      <c r="CP250" s="129"/>
      <c r="CQ250" s="129"/>
      <c r="CR250" s="129"/>
      <c r="CS250" s="129"/>
      <c r="CT250" s="129"/>
      <c r="CU250" s="129"/>
      <c r="CV250" s="129"/>
      <c r="CW250" s="129"/>
      <c r="CX250" s="129"/>
      <c r="CY250" s="129"/>
      <c r="CZ250" s="129"/>
      <c r="DA250" s="129"/>
      <c r="DB250" s="129"/>
      <c r="DC250" s="129"/>
      <c r="DD250" s="129"/>
      <c r="DE250" s="129"/>
      <c r="DF250" s="129"/>
      <c r="DG250" s="129"/>
      <c r="DH250" s="129"/>
      <c r="DI250" s="129"/>
      <c r="DJ250" s="129"/>
      <c r="DK250" s="129"/>
      <c r="DL250" s="129"/>
      <c r="DM250" s="129"/>
      <c r="DN250" s="129"/>
      <c r="DO250" s="129"/>
      <c r="DP250" s="129"/>
      <c r="DQ250" s="129"/>
      <c r="DR250" s="129"/>
      <c r="DS250" s="129"/>
      <c r="DT250" s="129"/>
      <c r="DU250" s="129"/>
      <c r="DV250" s="129"/>
      <c r="DW250" s="129"/>
      <c r="DX250" s="129"/>
      <c r="DY250" s="129"/>
      <c r="GD250" s="134"/>
      <c r="GE250" s="134"/>
    </row>
    <row r="251" spans="2:187" x14ac:dyDescent="0.25">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c r="AI251" s="129"/>
      <c r="AJ251" s="129"/>
      <c r="AK251" s="129"/>
      <c r="AL251" s="129"/>
      <c r="AM251" s="129"/>
      <c r="AN251" s="129"/>
      <c r="AO251" s="129"/>
      <c r="AP251" s="129"/>
      <c r="AQ251" s="129"/>
      <c r="AR251" s="129"/>
      <c r="AS251" s="129"/>
      <c r="AT251" s="129"/>
      <c r="AU251" s="129"/>
      <c r="AV251" s="129"/>
      <c r="AW251" s="129"/>
      <c r="AX251" s="129"/>
      <c r="AY251" s="129"/>
      <c r="AZ251" s="129"/>
      <c r="BA251" s="129"/>
      <c r="BB251" s="129"/>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c r="CM251" s="129"/>
      <c r="CN251" s="129"/>
      <c r="CO251" s="129"/>
      <c r="CP251" s="129"/>
      <c r="CQ251" s="129"/>
      <c r="CR251" s="129"/>
      <c r="CS251" s="129"/>
      <c r="CT251" s="129"/>
      <c r="CU251" s="129"/>
      <c r="CV251" s="129"/>
      <c r="CW251" s="129"/>
      <c r="CX251" s="129"/>
      <c r="CY251" s="129"/>
      <c r="CZ251" s="129"/>
      <c r="DA251" s="129"/>
      <c r="DB251" s="129"/>
      <c r="DC251" s="129"/>
      <c r="DD251" s="129"/>
      <c r="DE251" s="129"/>
      <c r="DF251" s="129"/>
      <c r="DG251" s="129"/>
      <c r="DH251" s="129"/>
      <c r="DI251" s="129"/>
      <c r="DJ251" s="129"/>
      <c r="DK251" s="129"/>
      <c r="DL251" s="129"/>
      <c r="DM251" s="129"/>
      <c r="DN251" s="129"/>
      <c r="DO251" s="129"/>
      <c r="DP251" s="129"/>
      <c r="DQ251" s="129"/>
      <c r="DR251" s="129"/>
      <c r="DS251" s="129"/>
      <c r="DT251" s="129"/>
      <c r="DU251" s="129"/>
      <c r="DV251" s="129"/>
      <c r="DW251" s="129"/>
      <c r="DX251" s="129"/>
      <c r="DY251" s="129"/>
      <c r="GD251" s="134"/>
      <c r="GE251" s="134"/>
    </row>
    <row r="252" spans="2:187" x14ac:dyDescent="0.25">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c r="AI252" s="129"/>
      <c r="AJ252" s="129"/>
      <c r="AK252" s="129"/>
      <c r="AL252" s="129"/>
      <c r="AM252" s="129"/>
      <c r="AN252" s="129"/>
      <c r="AO252" s="129"/>
      <c r="AP252" s="129"/>
      <c r="AQ252" s="129"/>
      <c r="AR252" s="129"/>
      <c r="AS252" s="129"/>
      <c r="AT252" s="129"/>
      <c r="AU252" s="129"/>
      <c r="AV252" s="129"/>
      <c r="AW252" s="129"/>
      <c r="AX252" s="129"/>
      <c r="AY252" s="129"/>
      <c r="AZ252" s="129"/>
      <c r="BA252" s="129"/>
      <c r="BB252" s="129"/>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c r="CM252" s="129"/>
      <c r="CN252" s="129"/>
      <c r="CO252" s="129"/>
      <c r="CP252" s="129"/>
      <c r="CQ252" s="129"/>
      <c r="CR252" s="129"/>
      <c r="CS252" s="129"/>
      <c r="CT252" s="129"/>
      <c r="CU252" s="129"/>
      <c r="CV252" s="129"/>
      <c r="CW252" s="129"/>
      <c r="CX252" s="129"/>
      <c r="CY252" s="129"/>
      <c r="CZ252" s="129"/>
      <c r="DA252" s="129"/>
      <c r="DB252" s="129"/>
      <c r="DC252" s="129"/>
      <c r="DD252" s="129"/>
      <c r="DE252" s="129"/>
      <c r="DF252" s="129"/>
      <c r="DG252" s="129"/>
      <c r="DH252" s="129"/>
      <c r="DI252" s="129"/>
      <c r="DJ252" s="129"/>
      <c r="DK252" s="129"/>
      <c r="DL252" s="129"/>
      <c r="DM252" s="129"/>
      <c r="DN252" s="129"/>
      <c r="DO252" s="129"/>
      <c r="DP252" s="129"/>
      <c r="DQ252" s="129"/>
      <c r="DR252" s="129"/>
      <c r="DS252" s="129"/>
      <c r="DT252" s="129"/>
      <c r="DU252" s="129"/>
      <c r="DV252" s="129"/>
      <c r="DW252" s="129"/>
      <c r="DX252" s="129"/>
      <c r="DY252" s="129"/>
      <c r="GD252" s="134"/>
      <c r="GE252" s="134"/>
    </row>
    <row r="253" spans="2:187" x14ac:dyDescent="0.25">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c r="AI253" s="129"/>
      <c r="AJ253" s="129"/>
      <c r="AK253" s="129"/>
      <c r="AL253" s="129"/>
      <c r="AM253" s="129"/>
      <c r="AN253" s="129"/>
      <c r="AO253" s="129"/>
      <c r="AP253" s="129"/>
      <c r="AQ253" s="129"/>
      <c r="AR253" s="129"/>
      <c r="AS253" s="129"/>
      <c r="AT253" s="129"/>
      <c r="AU253" s="129"/>
      <c r="AV253" s="129"/>
      <c r="AW253" s="129"/>
      <c r="AX253" s="129"/>
      <c r="AY253" s="129"/>
      <c r="AZ253" s="129"/>
      <c r="BA253" s="129"/>
      <c r="BB253" s="129"/>
      <c r="BC253" s="129"/>
      <c r="BD253" s="129"/>
      <c r="BE253" s="129"/>
      <c r="BF253" s="129"/>
      <c r="BG253" s="129"/>
      <c r="BH253" s="129"/>
      <c r="BI253" s="129"/>
      <c r="BJ253" s="129"/>
      <c r="BK253" s="129"/>
      <c r="BL253" s="129"/>
      <c r="BM253" s="129"/>
      <c r="BN253" s="129"/>
      <c r="BO253" s="129"/>
      <c r="BP253" s="129"/>
      <c r="BQ253" s="129"/>
      <c r="BR253" s="129"/>
      <c r="BS253" s="129"/>
      <c r="BT253" s="129"/>
      <c r="BU253" s="129"/>
      <c r="BV253" s="129"/>
      <c r="BW253" s="129"/>
      <c r="BX253" s="129"/>
      <c r="BY253" s="129"/>
      <c r="BZ253" s="129"/>
      <c r="CA253" s="129"/>
      <c r="CB253" s="129"/>
      <c r="CC253" s="129"/>
      <c r="CD253" s="129"/>
      <c r="CE253" s="129"/>
      <c r="CF253" s="129"/>
      <c r="CG253" s="129"/>
      <c r="CH253" s="129"/>
      <c r="CI253" s="129"/>
      <c r="CJ253" s="129"/>
      <c r="CK253" s="129"/>
      <c r="CL253" s="129"/>
      <c r="CM253" s="129"/>
      <c r="CN253" s="129"/>
      <c r="CO253" s="129"/>
      <c r="CP253" s="129"/>
      <c r="CQ253" s="129"/>
      <c r="CR253" s="129"/>
      <c r="CS253" s="129"/>
      <c r="CT253" s="129"/>
      <c r="CU253" s="129"/>
      <c r="CV253" s="129"/>
      <c r="CW253" s="129"/>
      <c r="CX253" s="129"/>
      <c r="CY253" s="129"/>
      <c r="CZ253" s="129"/>
      <c r="DA253" s="129"/>
      <c r="DB253" s="129"/>
      <c r="DC253" s="129"/>
      <c r="DD253" s="129"/>
      <c r="DE253" s="129"/>
      <c r="DF253" s="129"/>
      <c r="DG253" s="129"/>
      <c r="DH253" s="129"/>
      <c r="DI253" s="129"/>
      <c r="DJ253" s="129"/>
      <c r="DK253" s="129"/>
      <c r="DL253" s="129"/>
      <c r="DM253" s="129"/>
      <c r="DN253" s="129"/>
      <c r="DO253" s="129"/>
      <c r="DP253" s="129"/>
      <c r="DQ253" s="129"/>
      <c r="DR253" s="129"/>
      <c r="DS253" s="129"/>
      <c r="DT253" s="129"/>
      <c r="DU253" s="129"/>
      <c r="DV253" s="129"/>
      <c r="DW253" s="129"/>
      <c r="DX253" s="129"/>
      <c r="DY253" s="129"/>
      <c r="GD253" s="134"/>
      <c r="GE253" s="134"/>
    </row>
    <row r="254" spans="2:187" x14ac:dyDescent="0.25">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c r="AI254" s="129"/>
      <c r="AJ254" s="129"/>
      <c r="AK254" s="129"/>
      <c r="AL254" s="129"/>
      <c r="AM254" s="129"/>
      <c r="AN254" s="129"/>
      <c r="AO254" s="129"/>
      <c r="AP254" s="129"/>
      <c r="AQ254" s="129"/>
      <c r="AR254" s="129"/>
      <c r="AS254" s="129"/>
      <c r="AT254" s="129"/>
      <c r="AU254" s="129"/>
      <c r="AV254" s="129"/>
      <c r="AW254" s="129"/>
      <c r="AX254" s="129"/>
      <c r="AY254" s="129"/>
      <c r="AZ254" s="129"/>
      <c r="BA254" s="129"/>
      <c r="BB254" s="129"/>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c r="BX254" s="129"/>
      <c r="BY254" s="129"/>
      <c r="BZ254" s="129"/>
      <c r="CA254" s="129"/>
      <c r="CB254" s="129"/>
      <c r="CC254" s="129"/>
      <c r="CD254" s="129"/>
      <c r="CE254" s="129"/>
      <c r="CF254" s="129"/>
      <c r="CG254" s="129"/>
      <c r="CH254" s="129"/>
      <c r="CI254" s="129"/>
      <c r="CJ254" s="129"/>
      <c r="CK254" s="129"/>
      <c r="CL254" s="129"/>
      <c r="CM254" s="129"/>
      <c r="CN254" s="129"/>
      <c r="CO254" s="129"/>
      <c r="CP254" s="129"/>
      <c r="CQ254" s="129"/>
      <c r="CR254" s="129"/>
      <c r="CS254" s="129"/>
      <c r="CT254" s="129"/>
      <c r="CU254" s="129"/>
      <c r="CV254" s="129"/>
      <c r="CW254" s="129"/>
      <c r="CX254" s="129"/>
      <c r="CY254" s="129"/>
      <c r="CZ254" s="129"/>
      <c r="DA254" s="129"/>
      <c r="DB254" s="129"/>
      <c r="DC254" s="129"/>
      <c r="DD254" s="129"/>
      <c r="DE254" s="129"/>
      <c r="DF254" s="129"/>
      <c r="DG254" s="129"/>
      <c r="DH254" s="129"/>
      <c r="DI254" s="129"/>
      <c r="DJ254" s="129"/>
      <c r="DK254" s="129"/>
      <c r="DL254" s="129"/>
      <c r="DM254" s="129"/>
      <c r="DN254" s="129"/>
      <c r="DO254" s="129"/>
      <c r="DP254" s="129"/>
      <c r="DQ254" s="129"/>
      <c r="DR254" s="129"/>
      <c r="DS254" s="129"/>
      <c r="DT254" s="129"/>
      <c r="DU254" s="129"/>
      <c r="DV254" s="129"/>
      <c r="DW254" s="129"/>
      <c r="DX254" s="129"/>
      <c r="DY254" s="129"/>
      <c r="GD254" s="134"/>
      <c r="GE254" s="134"/>
    </row>
    <row r="255" spans="2:187" x14ac:dyDescent="0.25">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c r="AI255" s="129"/>
      <c r="AJ255" s="129"/>
      <c r="AK255" s="129"/>
      <c r="AL255" s="129"/>
      <c r="AM255" s="129"/>
      <c r="AN255" s="129"/>
      <c r="AO255" s="129"/>
      <c r="AP255" s="129"/>
      <c r="AQ255" s="129"/>
      <c r="AR255" s="129"/>
      <c r="AS255" s="129"/>
      <c r="AT255" s="129"/>
      <c r="AU255" s="129"/>
      <c r="AV255" s="129"/>
      <c r="AW255" s="129"/>
      <c r="AX255" s="129"/>
      <c r="AY255" s="129"/>
      <c r="AZ255" s="129"/>
      <c r="BA255" s="129"/>
      <c r="BB255" s="129"/>
      <c r="BC255" s="129"/>
      <c r="BD255" s="129"/>
      <c r="BE255" s="129"/>
      <c r="BF255" s="129"/>
      <c r="BG255" s="129"/>
      <c r="BH255" s="129"/>
      <c r="BI255" s="129"/>
      <c r="BJ255" s="129"/>
      <c r="BK255" s="129"/>
      <c r="BL255" s="129"/>
      <c r="BM255" s="129"/>
      <c r="BN255" s="129"/>
      <c r="BO255" s="129"/>
      <c r="BP255" s="129"/>
      <c r="BQ255" s="129"/>
      <c r="BR255" s="129"/>
      <c r="BS255" s="129"/>
      <c r="BT255" s="129"/>
      <c r="BU255" s="129"/>
      <c r="BV255" s="129"/>
      <c r="BW255" s="129"/>
      <c r="BX255" s="129"/>
      <c r="BY255" s="129"/>
      <c r="BZ255" s="129"/>
      <c r="CA255" s="129"/>
      <c r="CB255" s="129"/>
      <c r="CC255" s="129"/>
      <c r="CD255" s="129"/>
      <c r="CE255" s="129"/>
      <c r="CF255" s="129"/>
      <c r="CG255" s="129"/>
      <c r="CH255" s="129"/>
      <c r="CI255" s="129"/>
      <c r="CJ255" s="129"/>
      <c r="CK255" s="129"/>
      <c r="CL255" s="129"/>
      <c r="CM255" s="129"/>
      <c r="CN255" s="129"/>
      <c r="CO255" s="129"/>
      <c r="CP255" s="129"/>
      <c r="CQ255" s="129"/>
      <c r="CR255" s="129"/>
      <c r="CS255" s="129"/>
      <c r="CT255" s="129"/>
      <c r="CU255" s="129"/>
      <c r="CV255" s="129"/>
      <c r="CW255" s="129"/>
      <c r="CX255" s="129"/>
      <c r="CY255" s="129"/>
      <c r="CZ255" s="129"/>
      <c r="DA255" s="129"/>
      <c r="DB255" s="129"/>
      <c r="DC255" s="129"/>
      <c r="DD255" s="129"/>
      <c r="DE255" s="129"/>
      <c r="DF255" s="129"/>
      <c r="DG255" s="129"/>
      <c r="DH255" s="129"/>
      <c r="DI255" s="129"/>
      <c r="DJ255" s="129"/>
      <c r="DK255" s="129"/>
      <c r="DL255" s="129"/>
      <c r="DM255" s="129"/>
      <c r="DN255" s="129"/>
      <c r="DO255" s="129"/>
      <c r="DP255" s="129"/>
      <c r="DQ255" s="129"/>
      <c r="DR255" s="129"/>
      <c r="DS255" s="129"/>
      <c r="DT255" s="129"/>
      <c r="DU255" s="129"/>
      <c r="DV255" s="129"/>
      <c r="DW255" s="129"/>
      <c r="DX255" s="129"/>
      <c r="DY255" s="129"/>
      <c r="GD255" s="134"/>
      <c r="GE255" s="134"/>
    </row>
    <row r="256" spans="2:187" x14ac:dyDescent="0.25">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c r="AI256" s="129"/>
      <c r="AJ256" s="129"/>
      <c r="AK256" s="129"/>
      <c r="AL256" s="129"/>
      <c r="AM256" s="129"/>
      <c r="AN256" s="129"/>
      <c r="AO256" s="129"/>
      <c r="AP256" s="129"/>
      <c r="AQ256" s="129"/>
      <c r="AR256" s="129"/>
      <c r="AS256" s="129"/>
      <c r="AT256" s="129"/>
      <c r="AU256" s="129"/>
      <c r="AV256" s="129"/>
      <c r="AW256" s="129"/>
      <c r="AX256" s="129"/>
      <c r="AY256" s="129"/>
      <c r="AZ256" s="129"/>
      <c r="BA256" s="129"/>
      <c r="BB256" s="129"/>
      <c r="BC256" s="129"/>
      <c r="BD256" s="129"/>
      <c r="BE256" s="129"/>
      <c r="BF256" s="129"/>
      <c r="BG256" s="129"/>
      <c r="BH256" s="129"/>
      <c r="BI256" s="129"/>
      <c r="BJ256" s="129"/>
      <c r="BK256" s="129"/>
      <c r="BL256" s="129"/>
      <c r="BM256" s="129"/>
      <c r="BN256" s="129"/>
      <c r="BO256" s="129"/>
      <c r="BP256" s="129"/>
      <c r="BQ256" s="129"/>
      <c r="BR256" s="129"/>
      <c r="BS256" s="129"/>
      <c r="BT256" s="129"/>
      <c r="BU256" s="129"/>
      <c r="BV256" s="129"/>
      <c r="BW256" s="129"/>
      <c r="BX256" s="129"/>
      <c r="BY256" s="129"/>
      <c r="BZ256" s="129"/>
      <c r="CA256" s="129"/>
      <c r="CB256" s="129"/>
      <c r="CC256" s="129"/>
      <c r="CD256" s="129"/>
      <c r="CE256" s="129"/>
      <c r="CF256" s="129"/>
      <c r="CG256" s="129"/>
      <c r="CH256" s="129"/>
      <c r="CI256" s="129"/>
      <c r="CJ256" s="129"/>
      <c r="CK256" s="129"/>
      <c r="CL256" s="129"/>
      <c r="CM256" s="129"/>
      <c r="CN256" s="129"/>
      <c r="CO256" s="129"/>
      <c r="CP256" s="129"/>
      <c r="CQ256" s="129"/>
      <c r="CR256" s="129"/>
      <c r="CS256" s="129"/>
      <c r="CT256" s="129"/>
      <c r="CU256" s="129"/>
      <c r="CV256" s="129"/>
      <c r="CW256" s="129"/>
      <c r="CX256" s="129"/>
      <c r="CY256" s="129"/>
      <c r="CZ256" s="129"/>
      <c r="DA256" s="129"/>
      <c r="DB256" s="129"/>
      <c r="DC256" s="129"/>
      <c r="DD256" s="129"/>
      <c r="DE256" s="129"/>
      <c r="DF256" s="129"/>
      <c r="DG256" s="129"/>
      <c r="DH256" s="129"/>
      <c r="DI256" s="129"/>
      <c r="DJ256" s="129"/>
      <c r="DK256" s="129"/>
      <c r="DL256" s="129"/>
      <c r="DM256" s="129"/>
      <c r="DN256" s="129"/>
      <c r="DO256" s="129"/>
      <c r="DP256" s="129"/>
      <c r="DQ256" s="129"/>
      <c r="DR256" s="129"/>
      <c r="DS256" s="129"/>
      <c r="DT256" s="129"/>
      <c r="DU256" s="129"/>
      <c r="DV256" s="129"/>
      <c r="DW256" s="129"/>
      <c r="DX256" s="129"/>
      <c r="DY256" s="129"/>
      <c r="GD256" s="134"/>
      <c r="GE256" s="134"/>
    </row>
    <row r="257" spans="2:187" x14ac:dyDescent="0.25">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c r="AI257" s="129"/>
      <c r="AJ257" s="129"/>
      <c r="AK257" s="129"/>
      <c r="AL257" s="129"/>
      <c r="AM257" s="129"/>
      <c r="AN257" s="129"/>
      <c r="AO257" s="129"/>
      <c r="AP257" s="129"/>
      <c r="AQ257" s="129"/>
      <c r="AR257" s="129"/>
      <c r="AS257" s="129"/>
      <c r="AT257" s="129"/>
      <c r="AU257" s="129"/>
      <c r="AV257" s="129"/>
      <c r="AW257" s="129"/>
      <c r="AX257" s="129"/>
      <c r="AY257" s="129"/>
      <c r="AZ257" s="129"/>
      <c r="BA257" s="129"/>
      <c r="BB257" s="129"/>
      <c r="BC257" s="129"/>
      <c r="BD257" s="129"/>
      <c r="BE257" s="129"/>
      <c r="BF257" s="129"/>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9"/>
      <c r="CE257" s="129"/>
      <c r="CF257" s="129"/>
      <c r="CG257" s="129"/>
      <c r="CH257" s="129"/>
      <c r="CI257" s="129"/>
      <c r="CJ257" s="129"/>
      <c r="CK257" s="129"/>
      <c r="CL257" s="129"/>
      <c r="CM257" s="129"/>
      <c r="CN257" s="129"/>
      <c r="CO257" s="129"/>
      <c r="CP257" s="129"/>
      <c r="CQ257" s="129"/>
      <c r="CR257" s="129"/>
      <c r="CS257" s="129"/>
      <c r="CT257" s="129"/>
      <c r="CU257" s="129"/>
      <c r="CV257" s="129"/>
      <c r="CW257" s="129"/>
      <c r="CX257" s="129"/>
      <c r="CY257" s="129"/>
      <c r="CZ257" s="129"/>
      <c r="DA257" s="129"/>
      <c r="DB257" s="129"/>
      <c r="DC257" s="129"/>
      <c r="DD257" s="129"/>
      <c r="DE257" s="129"/>
      <c r="DF257" s="129"/>
      <c r="DG257" s="129"/>
      <c r="DH257" s="129"/>
      <c r="DI257" s="129"/>
      <c r="DJ257" s="129"/>
      <c r="DK257" s="129"/>
      <c r="DL257" s="129"/>
      <c r="DM257" s="129"/>
      <c r="DN257" s="129"/>
      <c r="DO257" s="129"/>
      <c r="DP257" s="129"/>
      <c r="DQ257" s="129"/>
      <c r="DR257" s="129"/>
      <c r="DS257" s="129"/>
      <c r="DT257" s="129"/>
      <c r="DU257" s="129"/>
      <c r="DV257" s="129"/>
      <c r="DW257" s="129"/>
      <c r="DX257" s="129"/>
      <c r="DY257" s="129"/>
      <c r="GD257" s="134"/>
      <c r="GE257" s="134"/>
    </row>
    <row r="258" spans="2:187" x14ac:dyDescent="0.25">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c r="AI258" s="129"/>
      <c r="AJ258" s="129"/>
      <c r="AK258" s="129"/>
      <c r="AL258" s="129"/>
      <c r="AM258" s="129"/>
      <c r="AN258" s="129"/>
      <c r="AO258" s="129"/>
      <c r="AP258" s="129"/>
      <c r="AQ258" s="129"/>
      <c r="AR258" s="129"/>
      <c r="AS258" s="129"/>
      <c r="AT258" s="129"/>
      <c r="AU258" s="129"/>
      <c r="AV258" s="129"/>
      <c r="AW258" s="129"/>
      <c r="AX258" s="129"/>
      <c r="AY258" s="129"/>
      <c r="AZ258" s="129"/>
      <c r="BA258" s="129"/>
      <c r="BB258" s="129"/>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c r="DH258" s="129"/>
      <c r="DI258" s="129"/>
      <c r="DJ258" s="129"/>
      <c r="DK258" s="129"/>
      <c r="DL258" s="129"/>
      <c r="DM258" s="129"/>
      <c r="DN258" s="129"/>
      <c r="DO258" s="129"/>
      <c r="DP258" s="129"/>
      <c r="DQ258" s="129"/>
      <c r="DR258" s="129"/>
      <c r="DS258" s="129"/>
      <c r="DT258" s="129"/>
      <c r="DU258" s="129"/>
      <c r="DV258" s="129"/>
      <c r="DW258" s="129"/>
      <c r="DX258" s="129"/>
      <c r="DY258" s="129"/>
      <c r="GD258" s="134"/>
      <c r="GE258" s="134"/>
    </row>
    <row r="259" spans="2:187" x14ac:dyDescent="0.25">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c r="AI259" s="129"/>
      <c r="AJ259" s="129"/>
      <c r="AK259" s="129"/>
      <c r="AL259" s="129"/>
      <c r="AM259" s="129"/>
      <c r="AN259" s="129"/>
      <c r="AO259" s="129"/>
      <c r="AP259" s="129"/>
      <c r="AQ259" s="129"/>
      <c r="AR259" s="129"/>
      <c r="AS259" s="129"/>
      <c r="AT259" s="129"/>
      <c r="AU259" s="129"/>
      <c r="AV259" s="129"/>
      <c r="AW259" s="129"/>
      <c r="AX259" s="129"/>
      <c r="AY259" s="129"/>
      <c r="AZ259" s="129"/>
      <c r="BA259" s="129"/>
      <c r="BB259" s="129"/>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c r="DH259" s="129"/>
      <c r="DI259" s="129"/>
      <c r="DJ259" s="129"/>
      <c r="DK259" s="129"/>
      <c r="DL259" s="129"/>
      <c r="DM259" s="129"/>
      <c r="DN259" s="129"/>
      <c r="DO259" s="129"/>
      <c r="DP259" s="129"/>
      <c r="DQ259" s="129"/>
      <c r="DR259" s="129"/>
      <c r="DS259" s="129"/>
      <c r="DT259" s="129"/>
      <c r="DU259" s="129"/>
      <c r="DV259" s="129"/>
      <c r="DW259" s="129"/>
      <c r="DX259" s="129"/>
      <c r="DY259" s="129"/>
      <c r="GD259" s="134"/>
      <c r="GE259" s="134"/>
    </row>
    <row r="260" spans="2:187" x14ac:dyDescent="0.25">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c r="AI260" s="129"/>
      <c r="AJ260" s="129"/>
      <c r="AK260" s="129"/>
      <c r="AL260" s="129"/>
      <c r="AM260" s="129"/>
      <c r="AN260" s="129"/>
      <c r="AO260" s="129"/>
      <c r="AP260" s="129"/>
      <c r="AQ260" s="129"/>
      <c r="AR260" s="129"/>
      <c r="AS260" s="129"/>
      <c r="AT260" s="129"/>
      <c r="AU260" s="129"/>
      <c r="AV260" s="129"/>
      <c r="AW260" s="129"/>
      <c r="AX260" s="129"/>
      <c r="AY260" s="129"/>
      <c r="AZ260" s="129"/>
      <c r="BA260" s="129"/>
      <c r="BB260" s="129"/>
      <c r="BC260" s="129"/>
      <c r="BD260" s="129"/>
      <c r="BE260" s="129"/>
      <c r="BF260" s="129"/>
      <c r="BG260" s="129"/>
      <c r="BH260" s="129"/>
      <c r="BI260" s="129"/>
      <c r="BJ260" s="129"/>
      <c r="BK260" s="129"/>
      <c r="BL260" s="129"/>
      <c r="BM260" s="129"/>
      <c r="BN260" s="129"/>
      <c r="BO260" s="129"/>
      <c r="BP260" s="129"/>
      <c r="BQ260" s="129"/>
      <c r="BR260" s="129"/>
      <c r="BS260" s="129"/>
      <c r="BT260" s="129"/>
      <c r="BU260" s="129"/>
      <c r="BV260" s="129"/>
      <c r="BW260" s="129"/>
      <c r="BX260" s="129"/>
      <c r="BY260" s="129"/>
      <c r="BZ260" s="129"/>
      <c r="CA260" s="129"/>
      <c r="CB260" s="129"/>
      <c r="CC260" s="129"/>
      <c r="CD260" s="129"/>
      <c r="CE260" s="129"/>
      <c r="CF260" s="129"/>
      <c r="CG260" s="129"/>
      <c r="CH260" s="129"/>
      <c r="CI260" s="129"/>
      <c r="CJ260" s="129"/>
      <c r="CK260" s="129"/>
      <c r="CL260" s="129"/>
      <c r="CM260" s="129"/>
      <c r="CN260" s="129"/>
      <c r="CO260" s="129"/>
      <c r="CP260" s="129"/>
      <c r="CQ260" s="129"/>
      <c r="CR260" s="129"/>
      <c r="CS260" s="129"/>
      <c r="CT260" s="129"/>
      <c r="CU260" s="129"/>
      <c r="CV260" s="129"/>
      <c r="CW260" s="129"/>
      <c r="CX260" s="129"/>
      <c r="CY260" s="129"/>
      <c r="CZ260" s="129"/>
      <c r="DA260" s="129"/>
      <c r="DB260" s="129"/>
      <c r="DC260" s="129"/>
      <c r="DD260" s="129"/>
      <c r="DE260" s="129"/>
      <c r="DF260" s="129"/>
      <c r="DG260" s="129"/>
      <c r="DH260" s="129"/>
      <c r="DI260" s="129"/>
      <c r="DJ260" s="129"/>
      <c r="DK260" s="129"/>
      <c r="DL260" s="129"/>
      <c r="DM260" s="129"/>
      <c r="DN260" s="129"/>
      <c r="DO260" s="129"/>
      <c r="DP260" s="129"/>
      <c r="DQ260" s="129"/>
      <c r="DR260" s="129"/>
      <c r="DS260" s="129"/>
      <c r="DT260" s="129"/>
      <c r="DU260" s="129"/>
      <c r="DV260" s="129"/>
      <c r="DW260" s="129"/>
      <c r="DX260" s="129"/>
      <c r="DY260" s="129"/>
      <c r="GD260" s="134"/>
      <c r="GE260" s="134"/>
    </row>
    <row r="261" spans="2:187" x14ac:dyDescent="0.25">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c r="AK261" s="129"/>
      <c r="AL261" s="129"/>
      <c r="AM261" s="129"/>
      <c r="AN261" s="129"/>
      <c r="AO261" s="129"/>
      <c r="AP261" s="129"/>
      <c r="AQ261" s="129"/>
      <c r="AR261" s="129"/>
      <c r="AS261" s="129"/>
      <c r="AT261" s="129"/>
      <c r="AU261" s="129"/>
      <c r="AV261" s="129"/>
      <c r="AW261" s="129"/>
      <c r="AX261" s="129"/>
      <c r="AY261" s="129"/>
      <c r="AZ261" s="129"/>
      <c r="BA261" s="129"/>
      <c r="BB261" s="129"/>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B261" s="129"/>
      <c r="CC261" s="129"/>
      <c r="CD261" s="129"/>
      <c r="CE261" s="129"/>
      <c r="CF261" s="129"/>
      <c r="CG261" s="129"/>
      <c r="CH261" s="129"/>
      <c r="CI261" s="129"/>
      <c r="CJ261" s="129"/>
      <c r="CK261" s="129"/>
      <c r="CL261" s="129"/>
      <c r="CM261" s="129"/>
      <c r="CN261" s="129"/>
      <c r="CO261" s="129"/>
      <c r="CP261" s="129"/>
      <c r="CQ261" s="129"/>
      <c r="CR261" s="129"/>
      <c r="CS261" s="129"/>
      <c r="CT261" s="129"/>
      <c r="CU261" s="129"/>
      <c r="CV261" s="129"/>
      <c r="CW261" s="129"/>
      <c r="CX261" s="129"/>
      <c r="CY261" s="129"/>
      <c r="CZ261" s="129"/>
      <c r="DA261" s="129"/>
      <c r="DB261" s="129"/>
      <c r="DC261" s="129"/>
      <c r="DD261" s="129"/>
      <c r="DE261" s="129"/>
      <c r="DF261" s="129"/>
      <c r="DG261" s="129"/>
      <c r="DH261" s="129"/>
      <c r="DI261" s="129"/>
      <c r="DJ261" s="129"/>
      <c r="DK261" s="129"/>
      <c r="DL261" s="129"/>
      <c r="DM261" s="129"/>
      <c r="DN261" s="129"/>
      <c r="DO261" s="129"/>
      <c r="DP261" s="129"/>
      <c r="DQ261" s="129"/>
      <c r="DR261" s="129"/>
      <c r="DS261" s="129"/>
      <c r="DT261" s="129"/>
      <c r="DU261" s="129"/>
      <c r="DV261" s="129"/>
      <c r="DW261" s="129"/>
      <c r="DX261" s="129"/>
      <c r="DY261" s="129"/>
      <c r="GD261" s="134"/>
      <c r="GE261" s="134"/>
    </row>
    <row r="262" spans="2:187" x14ac:dyDescent="0.25">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c r="AI262" s="129"/>
      <c r="AJ262" s="129"/>
      <c r="AK262" s="129"/>
      <c r="AL262" s="129"/>
      <c r="AM262" s="129"/>
      <c r="AN262" s="129"/>
      <c r="AO262" s="129"/>
      <c r="AP262" s="129"/>
      <c r="AQ262" s="129"/>
      <c r="AR262" s="129"/>
      <c r="AS262" s="129"/>
      <c r="AT262" s="129"/>
      <c r="AU262" s="129"/>
      <c r="AV262" s="129"/>
      <c r="AW262" s="129"/>
      <c r="AX262" s="129"/>
      <c r="AY262" s="129"/>
      <c r="AZ262" s="129"/>
      <c r="BA262" s="129"/>
      <c r="BB262" s="129"/>
      <c r="BC262" s="129"/>
      <c r="BD262" s="129"/>
      <c r="BE262" s="129"/>
      <c r="BF262" s="129"/>
      <c r="BG262" s="129"/>
      <c r="BH262" s="129"/>
      <c r="BI262" s="129"/>
      <c r="BJ262" s="129"/>
      <c r="BK262" s="129"/>
      <c r="BL262" s="129"/>
      <c r="BM262" s="129"/>
      <c r="BN262" s="129"/>
      <c r="BO262" s="129"/>
      <c r="BP262" s="129"/>
      <c r="BQ262" s="129"/>
      <c r="BR262" s="129"/>
      <c r="BS262" s="129"/>
      <c r="BT262" s="129"/>
      <c r="BU262" s="129"/>
      <c r="BV262" s="129"/>
      <c r="BW262" s="129"/>
      <c r="BX262" s="129"/>
      <c r="BY262" s="129"/>
      <c r="BZ262" s="129"/>
      <c r="CA262" s="129"/>
      <c r="CB262" s="129"/>
      <c r="CC262" s="129"/>
      <c r="CD262" s="129"/>
      <c r="CE262" s="129"/>
      <c r="CF262" s="129"/>
      <c r="CG262" s="129"/>
      <c r="CH262" s="129"/>
      <c r="CI262" s="129"/>
      <c r="CJ262" s="129"/>
      <c r="CK262" s="129"/>
      <c r="CL262" s="129"/>
      <c r="CM262" s="129"/>
      <c r="CN262" s="129"/>
      <c r="CO262" s="129"/>
      <c r="CP262" s="129"/>
      <c r="CQ262" s="129"/>
      <c r="CR262" s="129"/>
      <c r="CS262" s="129"/>
      <c r="CT262" s="129"/>
      <c r="CU262" s="129"/>
      <c r="CV262" s="129"/>
      <c r="CW262" s="129"/>
      <c r="CX262" s="129"/>
      <c r="CY262" s="129"/>
      <c r="CZ262" s="129"/>
      <c r="DA262" s="129"/>
      <c r="DB262" s="129"/>
      <c r="DC262" s="129"/>
      <c r="DD262" s="129"/>
      <c r="DE262" s="129"/>
      <c r="DF262" s="129"/>
      <c r="DG262" s="129"/>
      <c r="DH262" s="129"/>
      <c r="DI262" s="129"/>
      <c r="DJ262" s="129"/>
      <c r="DK262" s="129"/>
      <c r="DL262" s="129"/>
      <c r="DM262" s="129"/>
      <c r="DN262" s="129"/>
      <c r="DO262" s="129"/>
      <c r="DP262" s="129"/>
      <c r="DQ262" s="129"/>
      <c r="DR262" s="129"/>
      <c r="DS262" s="129"/>
      <c r="DT262" s="129"/>
      <c r="DU262" s="129"/>
      <c r="DV262" s="129"/>
      <c r="DW262" s="129"/>
      <c r="DX262" s="129"/>
      <c r="DY262" s="129"/>
      <c r="GD262" s="134"/>
      <c r="GE262" s="134"/>
    </row>
    <row r="263" spans="2:187" x14ac:dyDescent="0.25">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c r="AI263" s="129"/>
      <c r="AJ263" s="129"/>
      <c r="AK263" s="129"/>
      <c r="AL263" s="129"/>
      <c r="AM263" s="129"/>
      <c r="AN263" s="129"/>
      <c r="AO263" s="129"/>
      <c r="AP263" s="129"/>
      <c r="AQ263" s="129"/>
      <c r="AR263" s="129"/>
      <c r="AS263" s="129"/>
      <c r="AT263" s="129"/>
      <c r="AU263" s="129"/>
      <c r="AV263" s="129"/>
      <c r="AW263" s="129"/>
      <c r="AX263" s="129"/>
      <c r="AY263" s="129"/>
      <c r="AZ263" s="129"/>
      <c r="BA263" s="129"/>
      <c r="BB263" s="129"/>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c r="DH263" s="129"/>
      <c r="DI263" s="129"/>
      <c r="DJ263" s="129"/>
      <c r="DK263" s="129"/>
      <c r="DL263" s="129"/>
      <c r="DM263" s="129"/>
      <c r="DN263" s="129"/>
      <c r="DO263" s="129"/>
      <c r="DP263" s="129"/>
      <c r="DQ263" s="129"/>
      <c r="DR263" s="129"/>
      <c r="DS263" s="129"/>
      <c r="DT263" s="129"/>
      <c r="DU263" s="129"/>
      <c r="DV263" s="129"/>
      <c r="DW263" s="129"/>
      <c r="DX263" s="129"/>
      <c r="DY263" s="129"/>
      <c r="GD263" s="134"/>
      <c r="GE263" s="134"/>
    </row>
    <row r="264" spans="2:187" x14ac:dyDescent="0.25">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29"/>
      <c r="AL264" s="129"/>
      <c r="AM264" s="129"/>
      <c r="AN264" s="129"/>
      <c r="AO264" s="129"/>
      <c r="AP264" s="129"/>
      <c r="AQ264" s="129"/>
      <c r="AR264" s="129"/>
      <c r="AS264" s="129"/>
      <c r="AT264" s="129"/>
      <c r="AU264" s="129"/>
      <c r="AV264" s="129"/>
      <c r="AW264" s="129"/>
      <c r="AX264" s="129"/>
      <c r="AY264" s="129"/>
      <c r="AZ264" s="129"/>
      <c r="BA264" s="129"/>
      <c r="BB264" s="129"/>
      <c r="BC264" s="129"/>
      <c r="BD264" s="129"/>
      <c r="BE264" s="129"/>
      <c r="BF264" s="129"/>
      <c r="BG264" s="129"/>
      <c r="BH264" s="129"/>
      <c r="BI264" s="129"/>
      <c r="BJ264" s="129"/>
      <c r="BK264" s="129"/>
      <c r="BL264" s="129"/>
      <c r="BM264" s="129"/>
      <c r="BN264" s="129"/>
      <c r="BO264" s="129"/>
      <c r="BP264" s="129"/>
      <c r="BQ264" s="129"/>
      <c r="BR264" s="129"/>
      <c r="BS264" s="129"/>
      <c r="BT264" s="129"/>
      <c r="BU264" s="129"/>
      <c r="BV264" s="129"/>
      <c r="BW264" s="129"/>
      <c r="BX264" s="129"/>
      <c r="BY264" s="129"/>
      <c r="BZ264" s="129"/>
      <c r="CA264" s="129"/>
      <c r="CB264" s="129"/>
      <c r="CC264" s="129"/>
      <c r="CD264" s="129"/>
      <c r="CE264" s="129"/>
      <c r="CF264" s="129"/>
      <c r="CG264" s="129"/>
      <c r="CH264" s="129"/>
      <c r="CI264" s="129"/>
      <c r="CJ264" s="129"/>
      <c r="CK264" s="129"/>
      <c r="CL264" s="129"/>
      <c r="CM264" s="129"/>
      <c r="CN264" s="129"/>
      <c r="CO264" s="129"/>
      <c r="CP264" s="129"/>
      <c r="CQ264" s="129"/>
      <c r="CR264" s="129"/>
      <c r="CS264" s="129"/>
      <c r="CT264" s="129"/>
      <c r="CU264" s="129"/>
      <c r="CV264" s="129"/>
      <c r="CW264" s="129"/>
      <c r="CX264" s="129"/>
      <c r="CY264" s="129"/>
      <c r="CZ264" s="129"/>
      <c r="DA264" s="129"/>
      <c r="DB264" s="129"/>
      <c r="DC264" s="129"/>
      <c r="DD264" s="129"/>
      <c r="DE264" s="129"/>
      <c r="DF264" s="129"/>
      <c r="DG264" s="129"/>
      <c r="DH264" s="129"/>
      <c r="DI264" s="129"/>
      <c r="DJ264" s="129"/>
      <c r="DK264" s="129"/>
      <c r="DL264" s="129"/>
      <c r="DM264" s="129"/>
      <c r="DN264" s="129"/>
      <c r="DO264" s="129"/>
      <c r="DP264" s="129"/>
      <c r="DQ264" s="129"/>
      <c r="DR264" s="129"/>
      <c r="DS264" s="129"/>
      <c r="DT264" s="129"/>
      <c r="DU264" s="129"/>
      <c r="DV264" s="129"/>
      <c r="DW264" s="129"/>
      <c r="DX264" s="129"/>
      <c r="DY264" s="129"/>
      <c r="GD264" s="134"/>
      <c r="GE264" s="134"/>
    </row>
    <row r="265" spans="2:187" x14ac:dyDescent="0.25">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c r="AI265" s="129"/>
      <c r="AJ265" s="129"/>
      <c r="AK265" s="129"/>
      <c r="AL265" s="129"/>
      <c r="AM265" s="129"/>
      <c r="AN265" s="129"/>
      <c r="AO265" s="129"/>
      <c r="AP265" s="129"/>
      <c r="AQ265" s="129"/>
      <c r="AR265" s="129"/>
      <c r="AS265" s="129"/>
      <c r="AT265" s="129"/>
      <c r="AU265" s="129"/>
      <c r="AV265" s="129"/>
      <c r="AW265" s="129"/>
      <c r="AX265" s="129"/>
      <c r="AY265" s="129"/>
      <c r="AZ265" s="129"/>
      <c r="BA265" s="129"/>
      <c r="BB265" s="129"/>
      <c r="BC265" s="129"/>
      <c r="BD265" s="129"/>
      <c r="BE265" s="129"/>
      <c r="BF265" s="129"/>
      <c r="BG265" s="129"/>
      <c r="BH265" s="129"/>
      <c r="BI265" s="129"/>
      <c r="BJ265" s="129"/>
      <c r="BK265" s="129"/>
      <c r="BL265" s="129"/>
      <c r="BM265" s="129"/>
      <c r="BN265" s="129"/>
      <c r="BO265" s="129"/>
      <c r="BP265" s="129"/>
      <c r="BQ265" s="129"/>
      <c r="BR265" s="129"/>
      <c r="BS265" s="129"/>
      <c r="BT265" s="129"/>
      <c r="BU265" s="129"/>
      <c r="BV265" s="129"/>
      <c r="BW265" s="129"/>
      <c r="BX265" s="129"/>
      <c r="BY265" s="129"/>
      <c r="BZ265" s="129"/>
      <c r="CA265" s="129"/>
      <c r="CB265" s="129"/>
      <c r="CC265" s="129"/>
      <c r="CD265" s="129"/>
      <c r="CE265" s="129"/>
      <c r="CF265" s="129"/>
      <c r="CG265" s="129"/>
      <c r="CH265" s="129"/>
      <c r="CI265" s="129"/>
      <c r="CJ265" s="129"/>
      <c r="CK265" s="129"/>
      <c r="CL265" s="129"/>
      <c r="CM265" s="129"/>
      <c r="CN265" s="129"/>
      <c r="CO265" s="129"/>
      <c r="CP265" s="129"/>
      <c r="CQ265" s="129"/>
      <c r="CR265" s="129"/>
      <c r="CS265" s="129"/>
      <c r="CT265" s="129"/>
      <c r="CU265" s="129"/>
      <c r="CV265" s="129"/>
      <c r="CW265" s="129"/>
      <c r="CX265" s="129"/>
      <c r="CY265" s="129"/>
      <c r="CZ265" s="129"/>
      <c r="DA265" s="129"/>
      <c r="DB265" s="129"/>
      <c r="DC265" s="129"/>
      <c r="DD265" s="129"/>
      <c r="DE265" s="129"/>
      <c r="DF265" s="129"/>
      <c r="DG265" s="129"/>
      <c r="DH265" s="129"/>
      <c r="DI265" s="129"/>
      <c r="DJ265" s="129"/>
      <c r="DK265" s="129"/>
      <c r="DL265" s="129"/>
      <c r="DM265" s="129"/>
      <c r="DN265" s="129"/>
      <c r="DO265" s="129"/>
      <c r="DP265" s="129"/>
      <c r="DQ265" s="129"/>
      <c r="DR265" s="129"/>
      <c r="DS265" s="129"/>
      <c r="DT265" s="129"/>
      <c r="DU265" s="129"/>
      <c r="DV265" s="129"/>
      <c r="DW265" s="129"/>
      <c r="DX265" s="129"/>
      <c r="DY265" s="129"/>
      <c r="GD265" s="134"/>
      <c r="GE265" s="134"/>
    </row>
    <row r="266" spans="2:187" x14ac:dyDescent="0.25">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c r="AI266" s="129"/>
      <c r="AJ266" s="129"/>
      <c r="AK266" s="129"/>
      <c r="AL266" s="129"/>
      <c r="AM266" s="129"/>
      <c r="AN266" s="129"/>
      <c r="AO266" s="129"/>
      <c r="AP266" s="129"/>
      <c r="AQ266" s="129"/>
      <c r="AR266" s="129"/>
      <c r="AS266" s="129"/>
      <c r="AT266" s="129"/>
      <c r="AU266" s="129"/>
      <c r="AV266" s="129"/>
      <c r="AW266" s="129"/>
      <c r="AX266" s="129"/>
      <c r="AY266" s="129"/>
      <c r="AZ266" s="129"/>
      <c r="BA266" s="129"/>
      <c r="BB266" s="129"/>
      <c r="BC266" s="129"/>
      <c r="BD266" s="129"/>
      <c r="BE266" s="129"/>
      <c r="BF266" s="129"/>
      <c r="BG266" s="129"/>
      <c r="BH266" s="129"/>
      <c r="BI266" s="129"/>
      <c r="BJ266" s="129"/>
      <c r="BK266" s="129"/>
      <c r="BL266" s="129"/>
      <c r="BM266" s="129"/>
      <c r="BN266" s="129"/>
      <c r="BO266" s="129"/>
      <c r="BP266" s="129"/>
      <c r="BQ266" s="129"/>
      <c r="BR266" s="129"/>
      <c r="BS266" s="129"/>
      <c r="BT266" s="129"/>
      <c r="BU266" s="129"/>
      <c r="BV266" s="129"/>
      <c r="BW266" s="129"/>
      <c r="BX266" s="129"/>
      <c r="BY266" s="129"/>
      <c r="BZ266" s="129"/>
      <c r="CA266" s="129"/>
      <c r="CB266" s="129"/>
      <c r="CC266" s="129"/>
      <c r="CD266" s="129"/>
      <c r="CE266" s="129"/>
      <c r="CF266" s="129"/>
      <c r="CG266" s="129"/>
      <c r="CH266" s="129"/>
      <c r="CI266" s="129"/>
      <c r="CJ266" s="129"/>
      <c r="CK266" s="129"/>
      <c r="CL266" s="129"/>
      <c r="CM266" s="129"/>
      <c r="CN266" s="129"/>
      <c r="CO266" s="129"/>
      <c r="CP266" s="129"/>
      <c r="CQ266" s="129"/>
      <c r="CR266" s="129"/>
      <c r="CS266" s="129"/>
      <c r="CT266" s="129"/>
      <c r="CU266" s="129"/>
      <c r="CV266" s="129"/>
      <c r="CW266" s="129"/>
      <c r="CX266" s="129"/>
      <c r="CY266" s="129"/>
      <c r="CZ266" s="129"/>
      <c r="DA266" s="129"/>
      <c r="DB266" s="129"/>
      <c r="DC266" s="129"/>
      <c r="DD266" s="129"/>
      <c r="DE266" s="129"/>
      <c r="DF266" s="129"/>
      <c r="DG266" s="129"/>
      <c r="DH266" s="129"/>
      <c r="DI266" s="129"/>
      <c r="DJ266" s="129"/>
      <c r="DK266" s="129"/>
      <c r="DL266" s="129"/>
      <c r="DM266" s="129"/>
      <c r="DN266" s="129"/>
      <c r="DO266" s="129"/>
      <c r="DP266" s="129"/>
      <c r="DQ266" s="129"/>
      <c r="DR266" s="129"/>
      <c r="DS266" s="129"/>
      <c r="DT266" s="129"/>
      <c r="DU266" s="129"/>
      <c r="DV266" s="129"/>
      <c r="DW266" s="129"/>
      <c r="DX266" s="129"/>
      <c r="DY266" s="129"/>
      <c r="GD266" s="134"/>
      <c r="GE266" s="134"/>
    </row>
    <row r="267" spans="2:187" x14ac:dyDescent="0.25">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c r="AI267" s="129"/>
      <c r="AJ267" s="129"/>
      <c r="AK267" s="129"/>
      <c r="AL267" s="129"/>
      <c r="AM267" s="129"/>
      <c r="AN267" s="129"/>
      <c r="AO267" s="129"/>
      <c r="AP267" s="129"/>
      <c r="AQ267" s="129"/>
      <c r="AR267" s="129"/>
      <c r="AS267" s="129"/>
      <c r="AT267" s="129"/>
      <c r="AU267" s="129"/>
      <c r="AV267" s="129"/>
      <c r="AW267" s="129"/>
      <c r="AX267" s="129"/>
      <c r="AY267" s="129"/>
      <c r="AZ267" s="129"/>
      <c r="BA267" s="129"/>
      <c r="BB267" s="129"/>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c r="DF267" s="129"/>
      <c r="DG267" s="129"/>
      <c r="DH267" s="129"/>
      <c r="DI267" s="129"/>
      <c r="DJ267" s="129"/>
      <c r="DK267" s="129"/>
      <c r="DL267" s="129"/>
      <c r="DM267" s="129"/>
      <c r="DN267" s="129"/>
      <c r="DO267" s="129"/>
      <c r="DP267" s="129"/>
      <c r="DQ267" s="129"/>
      <c r="DR267" s="129"/>
      <c r="DS267" s="129"/>
      <c r="DT267" s="129"/>
      <c r="DU267" s="129"/>
      <c r="DV267" s="129"/>
      <c r="DW267" s="129"/>
      <c r="DX267" s="129"/>
      <c r="DY267" s="129"/>
      <c r="GD267" s="134"/>
      <c r="GE267" s="134"/>
    </row>
    <row r="268" spans="2:187" x14ac:dyDescent="0.25">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c r="AI268" s="129"/>
      <c r="AJ268" s="129"/>
      <c r="AK268" s="129"/>
      <c r="AL268" s="129"/>
      <c r="AM268" s="129"/>
      <c r="AN268" s="129"/>
      <c r="AO268" s="129"/>
      <c r="AP268" s="129"/>
      <c r="AQ268" s="129"/>
      <c r="AR268" s="129"/>
      <c r="AS268" s="129"/>
      <c r="AT268" s="129"/>
      <c r="AU268" s="129"/>
      <c r="AV268" s="129"/>
      <c r="AW268" s="129"/>
      <c r="AX268" s="129"/>
      <c r="AY268" s="129"/>
      <c r="AZ268" s="129"/>
      <c r="BA268" s="129"/>
      <c r="BB268" s="129"/>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c r="DH268" s="129"/>
      <c r="DI268" s="129"/>
      <c r="DJ268" s="129"/>
      <c r="DK268" s="129"/>
      <c r="DL268" s="129"/>
      <c r="DM268" s="129"/>
      <c r="DN268" s="129"/>
      <c r="DO268" s="129"/>
      <c r="DP268" s="129"/>
      <c r="DQ268" s="129"/>
      <c r="DR268" s="129"/>
      <c r="DS268" s="129"/>
      <c r="DT268" s="129"/>
      <c r="DU268" s="129"/>
      <c r="DV268" s="129"/>
      <c r="DW268" s="129"/>
      <c r="DX268" s="129"/>
      <c r="DY268" s="129"/>
      <c r="GD268" s="134"/>
      <c r="GE268" s="134"/>
    </row>
    <row r="269" spans="2:187" x14ac:dyDescent="0.25">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129"/>
      <c r="AL269" s="129"/>
      <c r="AM269" s="129"/>
      <c r="AN269" s="129"/>
      <c r="AO269" s="129"/>
      <c r="AP269" s="129"/>
      <c r="AQ269" s="129"/>
      <c r="AR269" s="129"/>
      <c r="AS269" s="129"/>
      <c r="AT269" s="129"/>
      <c r="AU269" s="129"/>
      <c r="AV269" s="129"/>
      <c r="AW269" s="129"/>
      <c r="AX269" s="129"/>
      <c r="AY269" s="129"/>
      <c r="AZ269" s="129"/>
      <c r="BA269" s="129"/>
      <c r="BB269" s="129"/>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29"/>
      <c r="DF269" s="129"/>
      <c r="DG269" s="129"/>
      <c r="DH269" s="129"/>
      <c r="DI269" s="129"/>
      <c r="DJ269" s="129"/>
      <c r="DK269" s="129"/>
      <c r="DL269" s="129"/>
      <c r="DM269" s="129"/>
      <c r="DN269" s="129"/>
      <c r="DO269" s="129"/>
      <c r="DP269" s="129"/>
      <c r="DQ269" s="129"/>
      <c r="DR269" s="129"/>
      <c r="DS269" s="129"/>
      <c r="DT269" s="129"/>
      <c r="DU269" s="129"/>
      <c r="DV269" s="129"/>
      <c r="DW269" s="129"/>
      <c r="DX269" s="129"/>
      <c r="DY269" s="129"/>
      <c r="GD269" s="134"/>
      <c r="GE269" s="134"/>
    </row>
    <row r="270" spans="2:187" x14ac:dyDescent="0.25">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c r="AI270" s="129"/>
      <c r="AJ270" s="129"/>
      <c r="AK270" s="129"/>
      <c r="AL270" s="129"/>
      <c r="AM270" s="129"/>
      <c r="AN270" s="129"/>
      <c r="AO270" s="129"/>
      <c r="AP270" s="129"/>
      <c r="AQ270" s="129"/>
      <c r="AR270" s="129"/>
      <c r="AS270" s="129"/>
      <c r="AT270" s="129"/>
      <c r="AU270" s="129"/>
      <c r="AV270" s="129"/>
      <c r="AW270" s="129"/>
      <c r="AX270" s="129"/>
      <c r="AY270" s="129"/>
      <c r="AZ270" s="129"/>
      <c r="BA270" s="129"/>
      <c r="BB270" s="129"/>
      <c r="BC270" s="129"/>
      <c r="BD270" s="129"/>
      <c r="BE270" s="129"/>
      <c r="BF270" s="129"/>
      <c r="BG270" s="129"/>
      <c r="BH270" s="129"/>
      <c r="BI270" s="129"/>
      <c r="BJ270" s="129"/>
      <c r="BK270" s="129"/>
      <c r="BL270" s="129"/>
      <c r="BM270" s="129"/>
      <c r="BN270" s="129"/>
      <c r="BO270" s="129"/>
      <c r="BP270" s="129"/>
      <c r="BQ270" s="129"/>
      <c r="BR270" s="129"/>
      <c r="BS270" s="129"/>
      <c r="BT270" s="129"/>
      <c r="BU270" s="129"/>
      <c r="BV270" s="129"/>
      <c r="BW270" s="129"/>
      <c r="BX270" s="129"/>
      <c r="BY270" s="129"/>
      <c r="BZ270" s="129"/>
      <c r="CA270" s="129"/>
      <c r="CB270" s="129"/>
      <c r="CC270" s="129"/>
      <c r="CD270" s="129"/>
      <c r="CE270" s="129"/>
      <c r="CF270" s="129"/>
      <c r="CG270" s="129"/>
      <c r="CH270" s="129"/>
      <c r="CI270" s="129"/>
      <c r="CJ270" s="129"/>
      <c r="CK270" s="129"/>
      <c r="CL270" s="129"/>
      <c r="CM270" s="129"/>
      <c r="CN270" s="129"/>
      <c r="CO270" s="129"/>
      <c r="CP270" s="129"/>
      <c r="CQ270" s="129"/>
      <c r="CR270" s="129"/>
      <c r="CS270" s="129"/>
      <c r="CT270" s="129"/>
      <c r="CU270" s="129"/>
      <c r="CV270" s="129"/>
      <c r="CW270" s="129"/>
      <c r="CX270" s="129"/>
      <c r="CY270" s="129"/>
      <c r="CZ270" s="129"/>
      <c r="DA270" s="129"/>
      <c r="DB270" s="129"/>
      <c r="DC270" s="129"/>
      <c r="DD270" s="129"/>
      <c r="DE270" s="129"/>
      <c r="DF270" s="129"/>
      <c r="DG270" s="129"/>
      <c r="DH270" s="129"/>
      <c r="DI270" s="129"/>
      <c r="DJ270" s="129"/>
      <c r="DK270" s="129"/>
      <c r="DL270" s="129"/>
      <c r="DM270" s="129"/>
      <c r="DN270" s="129"/>
      <c r="DO270" s="129"/>
      <c r="DP270" s="129"/>
      <c r="DQ270" s="129"/>
      <c r="DR270" s="129"/>
      <c r="DS270" s="129"/>
      <c r="DT270" s="129"/>
      <c r="DU270" s="129"/>
      <c r="DV270" s="129"/>
      <c r="DW270" s="129"/>
      <c r="DX270" s="129"/>
      <c r="DY270" s="129"/>
      <c r="GD270" s="134"/>
      <c r="GE270" s="134"/>
    </row>
    <row r="271" spans="2:187" x14ac:dyDescent="0.25">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c r="AI271" s="129"/>
      <c r="AJ271" s="129"/>
      <c r="AK271" s="129"/>
      <c r="AL271" s="129"/>
      <c r="AM271" s="129"/>
      <c r="AN271" s="129"/>
      <c r="AO271" s="129"/>
      <c r="AP271" s="129"/>
      <c r="AQ271" s="129"/>
      <c r="AR271" s="129"/>
      <c r="AS271" s="129"/>
      <c r="AT271" s="129"/>
      <c r="AU271" s="129"/>
      <c r="AV271" s="129"/>
      <c r="AW271" s="129"/>
      <c r="AX271" s="129"/>
      <c r="AY271" s="129"/>
      <c r="AZ271" s="129"/>
      <c r="BA271" s="129"/>
      <c r="BB271" s="129"/>
      <c r="BC271" s="129"/>
      <c r="BD271" s="129"/>
      <c r="BE271" s="129"/>
      <c r="BF271" s="129"/>
      <c r="BG271" s="129"/>
      <c r="BH271" s="129"/>
      <c r="BI271" s="129"/>
      <c r="BJ271" s="129"/>
      <c r="BK271" s="129"/>
      <c r="BL271" s="129"/>
      <c r="BM271" s="129"/>
      <c r="BN271" s="129"/>
      <c r="BO271" s="129"/>
      <c r="BP271" s="129"/>
      <c r="BQ271" s="129"/>
      <c r="BR271" s="129"/>
      <c r="BS271" s="129"/>
      <c r="BT271" s="129"/>
      <c r="BU271" s="129"/>
      <c r="BV271" s="129"/>
      <c r="BW271" s="129"/>
      <c r="BX271" s="129"/>
      <c r="BY271" s="129"/>
      <c r="BZ271" s="129"/>
      <c r="CA271" s="129"/>
      <c r="CB271" s="129"/>
      <c r="CC271" s="129"/>
      <c r="CD271" s="129"/>
      <c r="CE271" s="129"/>
      <c r="CF271" s="129"/>
      <c r="CG271" s="129"/>
      <c r="CH271" s="129"/>
      <c r="CI271" s="129"/>
      <c r="CJ271" s="129"/>
      <c r="CK271" s="129"/>
      <c r="CL271" s="129"/>
      <c r="CM271" s="129"/>
      <c r="CN271" s="129"/>
      <c r="CO271" s="129"/>
      <c r="CP271" s="129"/>
      <c r="CQ271" s="129"/>
      <c r="CR271" s="129"/>
      <c r="CS271" s="129"/>
      <c r="CT271" s="129"/>
      <c r="CU271" s="129"/>
      <c r="CV271" s="129"/>
      <c r="CW271" s="129"/>
      <c r="CX271" s="129"/>
      <c r="CY271" s="129"/>
      <c r="CZ271" s="129"/>
      <c r="DA271" s="129"/>
      <c r="DB271" s="129"/>
      <c r="DC271" s="129"/>
      <c r="DD271" s="129"/>
      <c r="DE271" s="129"/>
      <c r="DF271" s="129"/>
      <c r="DG271" s="129"/>
      <c r="DH271" s="129"/>
      <c r="DI271" s="129"/>
      <c r="DJ271" s="129"/>
      <c r="DK271" s="129"/>
      <c r="DL271" s="129"/>
      <c r="DM271" s="129"/>
      <c r="DN271" s="129"/>
      <c r="DO271" s="129"/>
      <c r="DP271" s="129"/>
      <c r="DQ271" s="129"/>
      <c r="DR271" s="129"/>
      <c r="DS271" s="129"/>
      <c r="DT271" s="129"/>
      <c r="DU271" s="129"/>
      <c r="DV271" s="129"/>
      <c r="DW271" s="129"/>
      <c r="DX271" s="129"/>
      <c r="DY271" s="129"/>
      <c r="GD271" s="134"/>
      <c r="GE271" s="134"/>
    </row>
    <row r="272" spans="2:187" x14ac:dyDescent="0.25">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c r="AI272" s="129"/>
      <c r="AJ272" s="129"/>
      <c r="AK272" s="129"/>
      <c r="AL272" s="129"/>
      <c r="AM272" s="129"/>
      <c r="AN272" s="129"/>
      <c r="AO272" s="129"/>
      <c r="AP272" s="129"/>
      <c r="AQ272" s="129"/>
      <c r="AR272" s="129"/>
      <c r="AS272" s="129"/>
      <c r="AT272" s="129"/>
      <c r="AU272" s="129"/>
      <c r="AV272" s="129"/>
      <c r="AW272" s="129"/>
      <c r="AX272" s="129"/>
      <c r="AY272" s="129"/>
      <c r="AZ272" s="129"/>
      <c r="BA272" s="129"/>
      <c r="BB272" s="129"/>
      <c r="BC272" s="129"/>
      <c r="BD272" s="129"/>
      <c r="BE272" s="129"/>
      <c r="BF272" s="129"/>
      <c r="BG272" s="129"/>
      <c r="BH272" s="129"/>
      <c r="BI272" s="129"/>
      <c r="BJ272" s="129"/>
      <c r="BK272" s="129"/>
      <c r="BL272" s="129"/>
      <c r="BM272" s="129"/>
      <c r="BN272" s="129"/>
      <c r="BO272" s="129"/>
      <c r="BP272" s="129"/>
      <c r="BQ272" s="129"/>
      <c r="BR272" s="129"/>
      <c r="BS272" s="129"/>
      <c r="BT272" s="129"/>
      <c r="BU272" s="129"/>
      <c r="BV272" s="129"/>
      <c r="BW272" s="129"/>
      <c r="BX272" s="129"/>
      <c r="BY272" s="129"/>
      <c r="BZ272" s="129"/>
      <c r="CA272" s="129"/>
      <c r="CB272" s="129"/>
      <c r="CC272" s="129"/>
      <c r="CD272" s="129"/>
      <c r="CE272" s="129"/>
      <c r="CF272" s="129"/>
      <c r="CG272" s="129"/>
      <c r="CH272" s="129"/>
      <c r="CI272" s="129"/>
      <c r="CJ272" s="129"/>
      <c r="CK272" s="129"/>
      <c r="CL272" s="129"/>
      <c r="CM272" s="129"/>
      <c r="CN272" s="129"/>
      <c r="CO272" s="129"/>
      <c r="CP272" s="129"/>
      <c r="CQ272" s="129"/>
      <c r="CR272" s="129"/>
      <c r="CS272" s="129"/>
      <c r="CT272" s="129"/>
      <c r="CU272" s="129"/>
      <c r="CV272" s="129"/>
      <c r="CW272" s="129"/>
      <c r="CX272" s="129"/>
      <c r="CY272" s="129"/>
      <c r="CZ272" s="129"/>
      <c r="DA272" s="129"/>
      <c r="DB272" s="129"/>
      <c r="DC272" s="129"/>
      <c r="DD272" s="129"/>
      <c r="DE272" s="129"/>
      <c r="DF272" s="129"/>
      <c r="DG272" s="129"/>
      <c r="DH272" s="129"/>
      <c r="DI272" s="129"/>
      <c r="DJ272" s="129"/>
      <c r="DK272" s="129"/>
      <c r="DL272" s="129"/>
      <c r="DM272" s="129"/>
      <c r="DN272" s="129"/>
      <c r="DO272" s="129"/>
      <c r="DP272" s="129"/>
      <c r="DQ272" s="129"/>
      <c r="DR272" s="129"/>
      <c r="DS272" s="129"/>
      <c r="DT272" s="129"/>
      <c r="DU272" s="129"/>
      <c r="DV272" s="129"/>
      <c r="DW272" s="129"/>
      <c r="DX272" s="129"/>
      <c r="DY272" s="129"/>
      <c r="GD272" s="134"/>
      <c r="GE272" s="134"/>
    </row>
    <row r="273" spans="2:187" x14ac:dyDescent="0.25">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c r="AI273" s="129"/>
      <c r="AJ273" s="129"/>
      <c r="AK273" s="129"/>
      <c r="AL273" s="129"/>
      <c r="AM273" s="129"/>
      <c r="AN273" s="129"/>
      <c r="AO273" s="129"/>
      <c r="AP273" s="129"/>
      <c r="AQ273" s="129"/>
      <c r="AR273" s="129"/>
      <c r="AS273" s="129"/>
      <c r="AT273" s="129"/>
      <c r="AU273" s="129"/>
      <c r="AV273" s="129"/>
      <c r="AW273" s="129"/>
      <c r="AX273" s="129"/>
      <c r="AY273" s="129"/>
      <c r="AZ273" s="129"/>
      <c r="BA273" s="129"/>
      <c r="BB273" s="129"/>
      <c r="BC273" s="129"/>
      <c r="BD273" s="129"/>
      <c r="BE273" s="129"/>
      <c r="BF273" s="129"/>
      <c r="BG273" s="129"/>
      <c r="BH273" s="129"/>
      <c r="BI273" s="129"/>
      <c r="BJ273" s="129"/>
      <c r="BK273" s="129"/>
      <c r="BL273" s="129"/>
      <c r="BM273" s="129"/>
      <c r="BN273" s="129"/>
      <c r="BO273" s="129"/>
      <c r="BP273" s="129"/>
      <c r="BQ273" s="129"/>
      <c r="BR273" s="129"/>
      <c r="BS273" s="129"/>
      <c r="BT273" s="129"/>
      <c r="BU273" s="129"/>
      <c r="BV273" s="129"/>
      <c r="BW273" s="129"/>
      <c r="BX273" s="129"/>
      <c r="BY273" s="129"/>
      <c r="BZ273" s="129"/>
      <c r="CA273" s="129"/>
      <c r="CB273" s="129"/>
      <c r="CC273" s="129"/>
      <c r="CD273" s="129"/>
      <c r="CE273" s="129"/>
      <c r="CF273" s="129"/>
      <c r="CG273" s="129"/>
      <c r="CH273" s="129"/>
      <c r="CI273" s="129"/>
      <c r="CJ273" s="129"/>
      <c r="CK273" s="129"/>
      <c r="CL273" s="129"/>
      <c r="CM273" s="129"/>
      <c r="CN273" s="129"/>
      <c r="CO273" s="129"/>
      <c r="CP273" s="129"/>
      <c r="CQ273" s="129"/>
      <c r="CR273" s="129"/>
      <c r="CS273" s="129"/>
      <c r="CT273" s="129"/>
      <c r="CU273" s="129"/>
      <c r="CV273" s="129"/>
      <c r="CW273" s="129"/>
      <c r="CX273" s="129"/>
      <c r="CY273" s="129"/>
      <c r="CZ273" s="129"/>
      <c r="DA273" s="129"/>
      <c r="DB273" s="129"/>
      <c r="DC273" s="129"/>
      <c r="DD273" s="129"/>
      <c r="DE273" s="129"/>
      <c r="DF273" s="129"/>
      <c r="DG273" s="129"/>
      <c r="DH273" s="129"/>
      <c r="DI273" s="129"/>
      <c r="DJ273" s="129"/>
      <c r="DK273" s="129"/>
      <c r="DL273" s="129"/>
      <c r="DM273" s="129"/>
      <c r="DN273" s="129"/>
      <c r="DO273" s="129"/>
      <c r="DP273" s="129"/>
      <c r="DQ273" s="129"/>
      <c r="DR273" s="129"/>
      <c r="DS273" s="129"/>
      <c r="DT273" s="129"/>
      <c r="DU273" s="129"/>
      <c r="DV273" s="129"/>
      <c r="DW273" s="129"/>
      <c r="DX273" s="129"/>
      <c r="DY273" s="129"/>
      <c r="GD273" s="134"/>
      <c r="GE273" s="134"/>
    </row>
    <row r="274" spans="2:187" x14ac:dyDescent="0.25">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c r="AI274" s="129"/>
      <c r="AJ274" s="129"/>
      <c r="AK274" s="129"/>
      <c r="AL274" s="129"/>
      <c r="AM274" s="129"/>
      <c r="AN274" s="129"/>
      <c r="AO274" s="129"/>
      <c r="AP274" s="129"/>
      <c r="AQ274" s="129"/>
      <c r="AR274" s="129"/>
      <c r="AS274" s="129"/>
      <c r="AT274" s="129"/>
      <c r="AU274" s="129"/>
      <c r="AV274" s="129"/>
      <c r="AW274" s="129"/>
      <c r="AX274" s="129"/>
      <c r="AY274" s="129"/>
      <c r="AZ274" s="129"/>
      <c r="BA274" s="129"/>
      <c r="BB274" s="129"/>
      <c r="BC274" s="129"/>
      <c r="BD274" s="129"/>
      <c r="BE274" s="129"/>
      <c r="BF274" s="129"/>
      <c r="BG274" s="129"/>
      <c r="BH274" s="129"/>
      <c r="BI274" s="129"/>
      <c r="BJ274" s="129"/>
      <c r="BK274" s="129"/>
      <c r="BL274" s="129"/>
      <c r="BM274" s="129"/>
      <c r="BN274" s="129"/>
      <c r="BO274" s="129"/>
      <c r="BP274" s="129"/>
      <c r="BQ274" s="129"/>
      <c r="BR274" s="129"/>
      <c r="BS274" s="129"/>
      <c r="BT274" s="129"/>
      <c r="BU274" s="129"/>
      <c r="BV274" s="129"/>
      <c r="BW274" s="129"/>
      <c r="BX274" s="129"/>
      <c r="BY274" s="129"/>
      <c r="BZ274" s="129"/>
      <c r="CA274" s="129"/>
      <c r="CB274" s="129"/>
      <c r="CC274" s="129"/>
      <c r="CD274" s="129"/>
      <c r="CE274" s="129"/>
      <c r="CF274" s="129"/>
      <c r="CG274" s="129"/>
      <c r="CH274" s="129"/>
      <c r="CI274" s="129"/>
      <c r="CJ274" s="129"/>
      <c r="CK274" s="129"/>
      <c r="CL274" s="129"/>
      <c r="CM274" s="129"/>
      <c r="CN274" s="129"/>
      <c r="CO274" s="129"/>
      <c r="CP274" s="129"/>
      <c r="CQ274" s="129"/>
      <c r="CR274" s="129"/>
      <c r="CS274" s="129"/>
      <c r="CT274" s="129"/>
      <c r="CU274" s="129"/>
      <c r="CV274" s="129"/>
      <c r="CW274" s="129"/>
      <c r="CX274" s="129"/>
      <c r="CY274" s="129"/>
      <c r="CZ274" s="129"/>
      <c r="DA274" s="129"/>
      <c r="DB274" s="129"/>
      <c r="DC274" s="129"/>
      <c r="DD274" s="129"/>
      <c r="DE274" s="129"/>
      <c r="DF274" s="129"/>
      <c r="DG274" s="129"/>
      <c r="DH274" s="129"/>
      <c r="DI274" s="129"/>
      <c r="DJ274" s="129"/>
      <c r="DK274" s="129"/>
      <c r="DL274" s="129"/>
      <c r="DM274" s="129"/>
      <c r="DN274" s="129"/>
      <c r="DO274" s="129"/>
      <c r="DP274" s="129"/>
      <c r="DQ274" s="129"/>
      <c r="DR274" s="129"/>
      <c r="DS274" s="129"/>
      <c r="DT274" s="129"/>
      <c r="DU274" s="129"/>
      <c r="DV274" s="129"/>
      <c r="DW274" s="129"/>
      <c r="DX274" s="129"/>
      <c r="DY274" s="129"/>
      <c r="GD274" s="134"/>
      <c r="GE274" s="134"/>
    </row>
    <row r="275" spans="2:187" x14ac:dyDescent="0.25">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c r="AI275" s="129"/>
      <c r="AJ275" s="129"/>
      <c r="AK275" s="129"/>
      <c r="AL275" s="129"/>
      <c r="AM275" s="129"/>
      <c r="AN275" s="129"/>
      <c r="AO275" s="129"/>
      <c r="AP275" s="129"/>
      <c r="AQ275" s="129"/>
      <c r="AR275" s="129"/>
      <c r="AS275" s="129"/>
      <c r="AT275" s="129"/>
      <c r="AU275" s="129"/>
      <c r="AV275" s="129"/>
      <c r="AW275" s="129"/>
      <c r="AX275" s="129"/>
      <c r="AY275" s="129"/>
      <c r="AZ275" s="129"/>
      <c r="BA275" s="129"/>
      <c r="BB275" s="129"/>
      <c r="BC275" s="129"/>
      <c r="BD275" s="129"/>
      <c r="BE275" s="129"/>
      <c r="BF275" s="129"/>
      <c r="BG275" s="129"/>
      <c r="BH275" s="129"/>
      <c r="BI275" s="129"/>
      <c r="BJ275" s="129"/>
      <c r="BK275" s="129"/>
      <c r="BL275" s="129"/>
      <c r="BM275" s="129"/>
      <c r="BN275" s="129"/>
      <c r="BO275" s="129"/>
      <c r="BP275" s="129"/>
      <c r="BQ275" s="129"/>
      <c r="BR275" s="129"/>
      <c r="BS275" s="129"/>
      <c r="BT275" s="129"/>
      <c r="BU275" s="129"/>
      <c r="BV275" s="129"/>
      <c r="BW275" s="129"/>
      <c r="BX275" s="129"/>
      <c r="BY275" s="129"/>
      <c r="BZ275" s="129"/>
      <c r="CA275" s="129"/>
      <c r="CB275" s="129"/>
      <c r="CC275" s="129"/>
      <c r="CD275" s="129"/>
      <c r="CE275" s="129"/>
      <c r="CF275" s="129"/>
      <c r="CG275" s="129"/>
      <c r="CH275" s="129"/>
      <c r="CI275" s="129"/>
      <c r="CJ275" s="129"/>
      <c r="CK275" s="129"/>
      <c r="CL275" s="129"/>
      <c r="CM275" s="129"/>
      <c r="CN275" s="129"/>
      <c r="CO275" s="129"/>
      <c r="CP275" s="129"/>
      <c r="CQ275" s="129"/>
      <c r="CR275" s="129"/>
      <c r="CS275" s="129"/>
      <c r="CT275" s="129"/>
      <c r="CU275" s="129"/>
      <c r="CV275" s="129"/>
      <c r="CW275" s="129"/>
      <c r="CX275" s="129"/>
      <c r="CY275" s="129"/>
      <c r="CZ275" s="129"/>
      <c r="DA275" s="129"/>
      <c r="DB275" s="129"/>
      <c r="DC275" s="129"/>
      <c r="DD275" s="129"/>
      <c r="DE275" s="129"/>
      <c r="DF275" s="129"/>
      <c r="DG275" s="129"/>
      <c r="DH275" s="129"/>
      <c r="DI275" s="129"/>
      <c r="DJ275" s="129"/>
      <c r="DK275" s="129"/>
      <c r="DL275" s="129"/>
      <c r="DM275" s="129"/>
      <c r="DN275" s="129"/>
      <c r="DO275" s="129"/>
      <c r="DP275" s="129"/>
      <c r="DQ275" s="129"/>
      <c r="DR275" s="129"/>
      <c r="DS275" s="129"/>
      <c r="DT275" s="129"/>
      <c r="DU275" s="129"/>
      <c r="DV275" s="129"/>
      <c r="DW275" s="129"/>
      <c r="DX275" s="129"/>
      <c r="DY275" s="129"/>
      <c r="GD275" s="134"/>
      <c r="GE275" s="134"/>
    </row>
    <row r="276" spans="2:187" x14ac:dyDescent="0.25">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c r="AI276" s="129"/>
      <c r="AJ276" s="129"/>
      <c r="AK276" s="129"/>
      <c r="AL276" s="129"/>
      <c r="AM276" s="129"/>
      <c r="AN276" s="129"/>
      <c r="AO276" s="129"/>
      <c r="AP276" s="129"/>
      <c r="AQ276" s="129"/>
      <c r="AR276" s="129"/>
      <c r="AS276" s="129"/>
      <c r="AT276" s="129"/>
      <c r="AU276" s="129"/>
      <c r="AV276" s="129"/>
      <c r="AW276" s="129"/>
      <c r="AX276" s="129"/>
      <c r="AY276" s="129"/>
      <c r="AZ276" s="129"/>
      <c r="BA276" s="129"/>
      <c r="BB276" s="129"/>
      <c r="BC276" s="129"/>
      <c r="BD276" s="129"/>
      <c r="BE276" s="129"/>
      <c r="BF276" s="129"/>
      <c r="BG276" s="129"/>
      <c r="BH276" s="129"/>
      <c r="BI276" s="129"/>
      <c r="BJ276" s="129"/>
      <c r="BK276" s="129"/>
      <c r="BL276" s="129"/>
      <c r="BM276" s="129"/>
      <c r="BN276" s="129"/>
      <c r="BO276" s="129"/>
      <c r="BP276" s="129"/>
      <c r="BQ276" s="129"/>
      <c r="BR276" s="129"/>
      <c r="BS276" s="129"/>
      <c r="BT276" s="129"/>
      <c r="BU276" s="129"/>
      <c r="BV276" s="129"/>
      <c r="BW276" s="129"/>
      <c r="BX276" s="129"/>
      <c r="BY276" s="129"/>
      <c r="BZ276" s="129"/>
      <c r="CA276" s="129"/>
      <c r="CB276" s="129"/>
      <c r="CC276" s="129"/>
      <c r="CD276" s="129"/>
      <c r="CE276" s="129"/>
      <c r="CF276" s="129"/>
      <c r="CG276" s="129"/>
      <c r="CH276" s="129"/>
      <c r="CI276" s="129"/>
      <c r="CJ276" s="129"/>
      <c r="CK276" s="129"/>
      <c r="CL276" s="129"/>
      <c r="CM276" s="129"/>
      <c r="CN276" s="129"/>
      <c r="CO276" s="129"/>
      <c r="CP276" s="129"/>
      <c r="CQ276" s="129"/>
      <c r="CR276" s="129"/>
      <c r="CS276" s="129"/>
      <c r="CT276" s="129"/>
      <c r="CU276" s="129"/>
      <c r="CV276" s="129"/>
      <c r="CW276" s="129"/>
      <c r="CX276" s="129"/>
      <c r="CY276" s="129"/>
      <c r="CZ276" s="129"/>
      <c r="DA276" s="129"/>
      <c r="DB276" s="129"/>
      <c r="DC276" s="129"/>
      <c r="DD276" s="129"/>
      <c r="DE276" s="129"/>
      <c r="DF276" s="129"/>
      <c r="DG276" s="129"/>
      <c r="DH276" s="129"/>
      <c r="DI276" s="129"/>
      <c r="DJ276" s="129"/>
      <c r="DK276" s="129"/>
      <c r="DL276" s="129"/>
      <c r="DM276" s="129"/>
      <c r="DN276" s="129"/>
      <c r="DO276" s="129"/>
      <c r="DP276" s="129"/>
      <c r="DQ276" s="129"/>
      <c r="DR276" s="129"/>
      <c r="DS276" s="129"/>
      <c r="DT276" s="129"/>
      <c r="DU276" s="129"/>
      <c r="DV276" s="129"/>
      <c r="DW276" s="129"/>
      <c r="DX276" s="129"/>
      <c r="DY276" s="129"/>
      <c r="GD276" s="134"/>
      <c r="GE276" s="134"/>
    </row>
    <row r="277" spans="2:187" x14ac:dyDescent="0.25">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c r="AI277" s="129"/>
      <c r="AJ277" s="129"/>
      <c r="AK277" s="129"/>
      <c r="AL277" s="129"/>
      <c r="AM277" s="129"/>
      <c r="AN277" s="129"/>
      <c r="AO277" s="129"/>
      <c r="AP277" s="129"/>
      <c r="AQ277" s="129"/>
      <c r="AR277" s="129"/>
      <c r="AS277" s="129"/>
      <c r="AT277" s="129"/>
      <c r="AU277" s="129"/>
      <c r="AV277" s="129"/>
      <c r="AW277" s="129"/>
      <c r="AX277" s="129"/>
      <c r="AY277" s="129"/>
      <c r="AZ277" s="129"/>
      <c r="BA277" s="129"/>
      <c r="BB277" s="129"/>
      <c r="BC277" s="129"/>
      <c r="BD277" s="129"/>
      <c r="BE277" s="129"/>
      <c r="BF277" s="129"/>
      <c r="BG277" s="129"/>
      <c r="BH277" s="129"/>
      <c r="BI277" s="129"/>
      <c r="BJ277" s="129"/>
      <c r="BK277" s="129"/>
      <c r="BL277" s="129"/>
      <c r="BM277" s="129"/>
      <c r="BN277" s="129"/>
      <c r="BO277" s="129"/>
      <c r="BP277" s="129"/>
      <c r="BQ277" s="129"/>
      <c r="BR277" s="129"/>
      <c r="BS277" s="129"/>
      <c r="BT277" s="129"/>
      <c r="BU277" s="129"/>
      <c r="BV277" s="129"/>
      <c r="BW277" s="129"/>
      <c r="BX277" s="129"/>
      <c r="BY277" s="129"/>
      <c r="BZ277" s="129"/>
      <c r="CA277" s="129"/>
      <c r="CB277" s="129"/>
      <c r="CC277" s="129"/>
      <c r="CD277" s="129"/>
      <c r="CE277" s="129"/>
      <c r="CF277" s="129"/>
      <c r="CG277" s="129"/>
      <c r="CH277" s="129"/>
      <c r="CI277" s="129"/>
      <c r="CJ277" s="129"/>
      <c r="CK277" s="129"/>
      <c r="CL277" s="129"/>
      <c r="CM277" s="129"/>
      <c r="CN277" s="129"/>
      <c r="CO277" s="129"/>
      <c r="CP277" s="129"/>
      <c r="CQ277" s="129"/>
      <c r="CR277" s="129"/>
      <c r="CS277" s="129"/>
      <c r="CT277" s="129"/>
      <c r="CU277" s="129"/>
      <c r="CV277" s="129"/>
      <c r="CW277" s="129"/>
      <c r="CX277" s="129"/>
      <c r="CY277" s="129"/>
      <c r="CZ277" s="129"/>
      <c r="DA277" s="129"/>
      <c r="DB277" s="129"/>
      <c r="DC277" s="129"/>
      <c r="DD277" s="129"/>
      <c r="DE277" s="129"/>
      <c r="DF277" s="129"/>
      <c r="DG277" s="129"/>
      <c r="DH277" s="129"/>
      <c r="DI277" s="129"/>
      <c r="DJ277" s="129"/>
      <c r="DK277" s="129"/>
      <c r="DL277" s="129"/>
      <c r="DM277" s="129"/>
      <c r="DN277" s="129"/>
      <c r="DO277" s="129"/>
      <c r="DP277" s="129"/>
      <c r="DQ277" s="129"/>
      <c r="DR277" s="129"/>
      <c r="DS277" s="129"/>
      <c r="DT277" s="129"/>
      <c r="DU277" s="129"/>
      <c r="DV277" s="129"/>
      <c r="DW277" s="129"/>
      <c r="DX277" s="129"/>
      <c r="DY277" s="129"/>
      <c r="GD277" s="134"/>
      <c r="GE277" s="134"/>
    </row>
    <row r="278" spans="2:187" x14ac:dyDescent="0.25">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c r="AI278" s="129"/>
      <c r="AJ278" s="129"/>
      <c r="AK278" s="129"/>
      <c r="AL278" s="129"/>
      <c r="AM278" s="129"/>
      <c r="AN278" s="129"/>
      <c r="AO278" s="129"/>
      <c r="AP278" s="129"/>
      <c r="AQ278" s="129"/>
      <c r="AR278" s="129"/>
      <c r="AS278" s="129"/>
      <c r="AT278" s="129"/>
      <c r="AU278" s="129"/>
      <c r="AV278" s="129"/>
      <c r="AW278" s="129"/>
      <c r="AX278" s="129"/>
      <c r="AY278" s="129"/>
      <c r="AZ278" s="129"/>
      <c r="BA278" s="129"/>
      <c r="BB278" s="129"/>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29"/>
      <c r="CC278" s="129"/>
      <c r="CD278" s="129"/>
      <c r="CE278" s="129"/>
      <c r="CF278" s="129"/>
      <c r="CG278" s="129"/>
      <c r="CH278" s="129"/>
      <c r="CI278" s="129"/>
      <c r="CJ278" s="129"/>
      <c r="CK278" s="129"/>
      <c r="CL278" s="129"/>
      <c r="CM278" s="129"/>
      <c r="CN278" s="129"/>
      <c r="CO278" s="129"/>
      <c r="CP278" s="129"/>
      <c r="CQ278" s="129"/>
      <c r="CR278" s="129"/>
      <c r="CS278" s="129"/>
      <c r="CT278" s="129"/>
      <c r="CU278" s="129"/>
      <c r="CV278" s="129"/>
      <c r="CW278" s="129"/>
      <c r="CX278" s="129"/>
      <c r="CY278" s="129"/>
      <c r="CZ278" s="129"/>
      <c r="DA278" s="129"/>
      <c r="DB278" s="129"/>
      <c r="DC278" s="129"/>
      <c r="DD278" s="129"/>
      <c r="DE278" s="129"/>
      <c r="DF278" s="129"/>
      <c r="DG278" s="129"/>
      <c r="DH278" s="129"/>
      <c r="DI278" s="129"/>
      <c r="DJ278" s="129"/>
      <c r="DK278" s="129"/>
      <c r="DL278" s="129"/>
      <c r="DM278" s="129"/>
      <c r="DN278" s="129"/>
      <c r="DO278" s="129"/>
      <c r="DP278" s="129"/>
      <c r="DQ278" s="129"/>
      <c r="DR278" s="129"/>
      <c r="DS278" s="129"/>
      <c r="DT278" s="129"/>
      <c r="DU278" s="129"/>
      <c r="DV278" s="129"/>
      <c r="DW278" s="129"/>
      <c r="DX278" s="129"/>
      <c r="DY278" s="129"/>
      <c r="GD278" s="134"/>
      <c r="GE278" s="134"/>
    </row>
    <row r="279" spans="2:187" x14ac:dyDescent="0.25">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c r="AI279" s="129"/>
      <c r="AJ279" s="129"/>
      <c r="AK279" s="129"/>
      <c r="AL279" s="129"/>
      <c r="AM279" s="129"/>
      <c r="AN279" s="129"/>
      <c r="AO279" s="129"/>
      <c r="AP279" s="129"/>
      <c r="AQ279" s="129"/>
      <c r="AR279" s="129"/>
      <c r="AS279" s="129"/>
      <c r="AT279" s="129"/>
      <c r="AU279" s="129"/>
      <c r="AV279" s="129"/>
      <c r="AW279" s="129"/>
      <c r="AX279" s="129"/>
      <c r="AY279" s="129"/>
      <c r="AZ279" s="129"/>
      <c r="BA279" s="129"/>
      <c r="BB279" s="129"/>
      <c r="BC279" s="129"/>
      <c r="BD279" s="129"/>
      <c r="BE279" s="129"/>
      <c r="BF279" s="129"/>
      <c r="BG279" s="129"/>
      <c r="BH279" s="129"/>
      <c r="BI279" s="129"/>
      <c r="BJ279" s="129"/>
      <c r="BK279" s="129"/>
      <c r="BL279" s="129"/>
      <c r="BM279" s="129"/>
      <c r="BN279" s="129"/>
      <c r="BO279" s="129"/>
      <c r="BP279" s="129"/>
      <c r="BQ279" s="129"/>
      <c r="BR279" s="129"/>
      <c r="BS279" s="129"/>
      <c r="BT279" s="129"/>
      <c r="BU279" s="129"/>
      <c r="BV279" s="129"/>
      <c r="BW279" s="129"/>
      <c r="BX279" s="129"/>
      <c r="BY279" s="129"/>
      <c r="BZ279" s="129"/>
      <c r="CA279" s="129"/>
      <c r="CB279" s="129"/>
      <c r="CC279" s="129"/>
      <c r="CD279" s="129"/>
      <c r="CE279" s="129"/>
      <c r="CF279" s="129"/>
      <c r="CG279" s="129"/>
      <c r="CH279" s="129"/>
      <c r="CI279" s="129"/>
      <c r="CJ279" s="129"/>
      <c r="CK279" s="129"/>
      <c r="CL279" s="129"/>
      <c r="CM279" s="129"/>
      <c r="CN279" s="129"/>
      <c r="CO279" s="129"/>
      <c r="CP279" s="129"/>
      <c r="CQ279" s="129"/>
      <c r="CR279" s="129"/>
      <c r="CS279" s="129"/>
      <c r="CT279" s="129"/>
      <c r="CU279" s="129"/>
      <c r="CV279" s="129"/>
      <c r="CW279" s="129"/>
      <c r="CX279" s="129"/>
      <c r="CY279" s="129"/>
      <c r="CZ279" s="129"/>
      <c r="DA279" s="129"/>
      <c r="DB279" s="129"/>
      <c r="DC279" s="129"/>
      <c r="DD279" s="129"/>
      <c r="DE279" s="129"/>
      <c r="DF279" s="129"/>
      <c r="DG279" s="129"/>
      <c r="DH279" s="129"/>
      <c r="DI279" s="129"/>
      <c r="DJ279" s="129"/>
      <c r="DK279" s="129"/>
      <c r="DL279" s="129"/>
      <c r="DM279" s="129"/>
      <c r="DN279" s="129"/>
      <c r="DO279" s="129"/>
      <c r="DP279" s="129"/>
      <c r="DQ279" s="129"/>
      <c r="DR279" s="129"/>
      <c r="DS279" s="129"/>
      <c r="DT279" s="129"/>
      <c r="DU279" s="129"/>
      <c r="DV279" s="129"/>
      <c r="DW279" s="129"/>
      <c r="DX279" s="129"/>
      <c r="DY279" s="129"/>
      <c r="GD279" s="134"/>
      <c r="GE279" s="134"/>
    </row>
    <row r="280" spans="2:187" x14ac:dyDescent="0.25">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c r="AI280" s="129"/>
      <c r="AJ280" s="129"/>
      <c r="AK280" s="129"/>
      <c r="AL280" s="129"/>
      <c r="AM280" s="129"/>
      <c r="AN280" s="129"/>
      <c r="AO280" s="129"/>
      <c r="AP280" s="129"/>
      <c r="AQ280" s="129"/>
      <c r="AR280" s="129"/>
      <c r="AS280" s="129"/>
      <c r="AT280" s="129"/>
      <c r="AU280" s="129"/>
      <c r="AV280" s="129"/>
      <c r="AW280" s="129"/>
      <c r="AX280" s="129"/>
      <c r="AY280" s="129"/>
      <c r="AZ280" s="129"/>
      <c r="BA280" s="129"/>
      <c r="BB280" s="129"/>
      <c r="BC280" s="129"/>
      <c r="BD280" s="129"/>
      <c r="BE280" s="129"/>
      <c r="BF280" s="129"/>
      <c r="BG280" s="129"/>
      <c r="BH280" s="129"/>
      <c r="BI280" s="129"/>
      <c r="BJ280" s="129"/>
      <c r="BK280" s="129"/>
      <c r="BL280" s="129"/>
      <c r="BM280" s="129"/>
      <c r="BN280" s="129"/>
      <c r="BO280" s="129"/>
      <c r="BP280" s="129"/>
      <c r="BQ280" s="129"/>
      <c r="BR280" s="129"/>
      <c r="BS280" s="129"/>
      <c r="BT280" s="129"/>
      <c r="BU280" s="129"/>
      <c r="BV280" s="129"/>
      <c r="BW280" s="129"/>
      <c r="BX280" s="129"/>
      <c r="BY280" s="129"/>
      <c r="BZ280" s="129"/>
      <c r="CA280" s="129"/>
      <c r="CB280" s="129"/>
      <c r="CC280" s="129"/>
      <c r="CD280" s="129"/>
      <c r="CE280" s="129"/>
      <c r="CF280" s="129"/>
      <c r="CG280" s="129"/>
      <c r="CH280" s="129"/>
      <c r="CI280" s="129"/>
      <c r="CJ280" s="129"/>
      <c r="CK280" s="129"/>
      <c r="CL280" s="129"/>
      <c r="CM280" s="129"/>
      <c r="CN280" s="129"/>
      <c r="CO280" s="129"/>
      <c r="CP280" s="129"/>
      <c r="CQ280" s="129"/>
      <c r="CR280" s="129"/>
      <c r="CS280" s="129"/>
      <c r="CT280" s="129"/>
      <c r="CU280" s="129"/>
      <c r="CV280" s="129"/>
      <c r="CW280" s="129"/>
      <c r="CX280" s="129"/>
      <c r="CY280" s="129"/>
      <c r="CZ280" s="129"/>
      <c r="DA280" s="129"/>
      <c r="DB280" s="129"/>
      <c r="DC280" s="129"/>
      <c r="DD280" s="129"/>
      <c r="DE280" s="129"/>
      <c r="DF280" s="129"/>
      <c r="DG280" s="129"/>
      <c r="DH280" s="129"/>
      <c r="DI280" s="129"/>
      <c r="DJ280" s="129"/>
      <c r="DK280" s="129"/>
      <c r="DL280" s="129"/>
      <c r="DM280" s="129"/>
      <c r="DN280" s="129"/>
      <c r="DO280" s="129"/>
      <c r="DP280" s="129"/>
      <c r="DQ280" s="129"/>
      <c r="DR280" s="129"/>
      <c r="DS280" s="129"/>
      <c r="DT280" s="129"/>
      <c r="DU280" s="129"/>
      <c r="DV280" s="129"/>
      <c r="DW280" s="129"/>
      <c r="DX280" s="129"/>
      <c r="DY280" s="129"/>
      <c r="GD280" s="134"/>
      <c r="GE280" s="134"/>
    </row>
    <row r="281" spans="2:187" x14ac:dyDescent="0.25">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c r="AI281" s="129"/>
      <c r="AJ281" s="129"/>
      <c r="AK281" s="129"/>
      <c r="AL281" s="129"/>
      <c r="AM281" s="129"/>
      <c r="AN281" s="129"/>
      <c r="AO281" s="129"/>
      <c r="AP281" s="129"/>
      <c r="AQ281" s="129"/>
      <c r="AR281" s="129"/>
      <c r="AS281" s="129"/>
      <c r="AT281" s="129"/>
      <c r="AU281" s="129"/>
      <c r="AV281" s="129"/>
      <c r="AW281" s="129"/>
      <c r="AX281" s="129"/>
      <c r="AY281" s="129"/>
      <c r="AZ281" s="129"/>
      <c r="BA281" s="129"/>
      <c r="BB281" s="129"/>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c r="DH281" s="129"/>
      <c r="DI281" s="129"/>
      <c r="DJ281" s="129"/>
      <c r="DK281" s="129"/>
      <c r="DL281" s="129"/>
      <c r="DM281" s="129"/>
      <c r="DN281" s="129"/>
      <c r="DO281" s="129"/>
      <c r="DP281" s="129"/>
      <c r="DQ281" s="129"/>
      <c r="DR281" s="129"/>
      <c r="DS281" s="129"/>
      <c r="DT281" s="129"/>
      <c r="DU281" s="129"/>
      <c r="DV281" s="129"/>
      <c r="DW281" s="129"/>
      <c r="DX281" s="129"/>
      <c r="DY281" s="129"/>
      <c r="GD281" s="134"/>
      <c r="GE281" s="134"/>
    </row>
    <row r="282" spans="2:187" x14ac:dyDescent="0.25">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c r="AI282" s="129"/>
      <c r="AJ282" s="129"/>
      <c r="AK282" s="129"/>
      <c r="AL282" s="129"/>
      <c r="AM282" s="129"/>
      <c r="AN282" s="129"/>
      <c r="AO282" s="129"/>
      <c r="AP282" s="129"/>
      <c r="AQ282" s="129"/>
      <c r="AR282" s="129"/>
      <c r="AS282" s="129"/>
      <c r="AT282" s="129"/>
      <c r="AU282" s="129"/>
      <c r="AV282" s="129"/>
      <c r="AW282" s="129"/>
      <c r="AX282" s="129"/>
      <c r="AY282" s="129"/>
      <c r="AZ282" s="129"/>
      <c r="BA282" s="129"/>
      <c r="BB282" s="129"/>
      <c r="BC282" s="129"/>
      <c r="BD282" s="129"/>
      <c r="BE282" s="129"/>
      <c r="BF282" s="129"/>
      <c r="BG282" s="129"/>
      <c r="BH282" s="129"/>
      <c r="BI282" s="129"/>
      <c r="BJ282" s="129"/>
      <c r="BK282" s="129"/>
      <c r="BL282" s="129"/>
      <c r="BM282" s="129"/>
      <c r="BN282" s="129"/>
      <c r="BO282" s="129"/>
      <c r="BP282" s="129"/>
      <c r="BQ282" s="129"/>
      <c r="BR282" s="129"/>
      <c r="BS282" s="129"/>
      <c r="BT282" s="129"/>
      <c r="BU282" s="129"/>
      <c r="BV282" s="129"/>
      <c r="BW282" s="129"/>
      <c r="BX282" s="129"/>
      <c r="BY282" s="129"/>
      <c r="BZ282" s="129"/>
      <c r="CA282" s="129"/>
      <c r="CB282" s="129"/>
      <c r="CC282" s="129"/>
      <c r="CD282" s="129"/>
      <c r="CE282" s="129"/>
      <c r="CF282" s="129"/>
      <c r="CG282" s="129"/>
      <c r="CH282" s="129"/>
      <c r="CI282" s="129"/>
      <c r="CJ282" s="129"/>
      <c r="CK282" s="129"/>
      <c r="CL282" s="129"/>
      <c r="CM282" s="129"/>
      <c r="CN282" s="129"/>
      <c r="CO282" s="129"/>
      <c r="CP282" s="129"/>
      <c r="CQ282" s="129"/>
      <c r="CR282" s="129"/>
      <c r="CS282" s="129"/>
      <c r="CT282" s="129"/>
      <c r="CU282" s="129"/>
      <c r="CV282" s="129"/>
      <c r="CW282" s="129"/>
      <c r="CX282" s="129"/>
      <c r="CY282" s="129"/>
      <c r="CZ282" s="129"/>
      <c r="DA282" s="129"/>
      <c r="DB282" s="129"/>
      <c r="DC282" s="129"/>
      <c r="DD282" s="129"/>
      <c r="DE282" s="129"/>
      <c r="DF282" s="129"/>
      <c r="DG282" s="129"/>
      <c r="DH282" s="129"/>
      <c r="DI282" s="129"/>
      <c r="DJ282" s="129"/>
      <c r="DK282" s="129"/>
      <c r="DL282" s="129"/>
      <c r="DM282" s="129"/>
      <c r="DN282" s="129"/>
      <c r="DO282" s="129"/>
      <c r="DP282" s="129"/>
      <c r="DQ282" s="129"/>
      <c r="DR282" s="129"/>
      <c r="DS282" s="129"/>
      <c r="DT282" s="129"/>
      <c r="DU282" s="129"/>
      <c r="DV282" s="129"/>
      <c r="DW282" s="129"/>
      <c r="DX282" s="129"/>
      <c r="DY282" s="129"/>
      <c r="GD282" s="134"/>
      <c r="GE282" s="134"/>
    </row>
    <row r="283" spans="2:187" x14ac:dyDescent="0.25">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c r="AI283" s="129"/>
      <c r="AJ283" s="129"/>
      <c r="AK283" s="129"/>
      <c r="AL283" s="129"/>
      <c r="AM283" s="129"/>
      <c r="AN283" s="129"/>
      <c r="AO283" s="129"/>
      <c r="AP283" s="129"/>
      <c r="AQ283" s="129"/>
      <c r="AR283" s="129"/>
      <c r="AS283" s="129"/>
      <c r="AT283" s="129"/>
      <c r="AU283" s="129"/>
      <c r="AV283" s="129"/>
      <c r="AW283" s="129"/>
      <c r="AX283" s="129"/>
      <c r="AY283" s="129"/>
      <c r="AZ283" s="129"/>
      <c r="BA283" s="129"/>
      <c r="BB283" s="129"/>
      <c r="BC283" s="129"/>
      <c r="BD283" s="129"/>
      <c r="BE283" s="129"/>
      <c r="BF283" s="129"/>
      <c r="BG283" s="129"/>
      <c r="BH283" s="129"/>
      <c r="BI283" s="129"/>
      <c r="BJ283" s="129"/>
      <c r="BK283" s="129"/>
      <c r="BL283" s="129"/>
      <c r="BM283" s="129"/>
      <c r="BN283" s="129"/>
      <c r="BO283" s="129"/>
      <c r="BP283" s="129"/>
      <c r="BQ283" s="129"/>
      <c r="BR283" s="129"/>
      <c r="BS283" s="129"/>
      <c r="BT283" s="129"/>
      <c r="BU283" s="129"/>
      <c r="BV283" s="129"/>
      <c r="BW283" s="129"/>
      <c r="BX283" s="129"/>
      <c r="BY283" s="129"/>
      <c r="BZ283" s="129"/>
      <c r="CA283" s="129"/>
      <c r="CB283" s="129"/>
      <c r="CC283" s="129"/>
      <c r="CD283" s="129"/>
      <c r="CE283" s="129"/>
      <c r="CF283" s="129"/>
      <c r="CG283" s="129"/>
      <c r="CH283" s="129"/>
      <c r="CI283" s="129"/>
      <c r="CJ283" s="129"/>
      <c r="CK283" s="129"/>
      <c r="CL283" s="129"/>
      <c r="CM283" s="129"/>
      <c r="CN283" s="129"/>
      <c r="CO283" s="129"/>
      <c r="CP283" s="129"/>
      <c r="CQ283" s="129"/>
      <c r="CR283" s="129"/>
      <c r="CS283" s="129"/>
      <c r="CT283" s="129"/>
      <c r="CU283" s="129"/>
      <c r="CV283" s="129"/>
      <c r="CW283" s="129"/>
      <c r="CX283" s="129"/>
      <c r="CY283" s="129"/>
      <c r="CZ283" s="129"/>
      <c r="DA283" s="129"/>
      <c r="DB283" s="129"/>
      <c r="DC283" s="129"/>
      <c r="DD283" s="129"/>
      <c r="DE283" s="129"/>
      <c r="DF283" s="129"/>
      <c r="DG283" s="129"/>
      <c r="DH283" s="129"/>
      <c r="DI283" s="129"/>
      <c r="DJ283" s="129"/>
      <c r="DK283" s="129"/>
      <c r="DL283" s="129"/>
      <c r="DM283" s="129"/>
      <c r="DN283" s="129"/>
      <c r="DO283" s="129"/>
      <c r="DP283" s="129"/>
      <c r="DQ283" s="129"/>
      <c r="DR283" s="129"/>
      <c r="DS283" s="129"/>
      <c r="DT283" s="129"/>
      <c r="DU283" s="129"/>
      <c r="DV283" s="129"/>
      <c r="DW283" s="129"/>
      <c r="DX283" s="129"/>
      <c r="DY283" s="129"/>
      <c r="GD283" s="134"/>
      <c r="GE283" s="134"/>
    </row>
    <row r="284" spans="2:187" x14ac:dyDescent="0.25">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c r="AI284" s="129"/>
      <c r="AJ284" s="129"/>
      <c r="AK284" s="129"/>
      <c r="AL284" s="129"/>
      <c r="AM284" s="129"/>
      <c r="AN284" s="129"/>
      <c r="AO284" s="129"/>
      <c r="AP284" s="129"/>
      <c r="AQ284" s="129"/>
      <c r="AR284" s="129"/>
      <c r="AS284" s="129"/>
      <c r="AT284" s="129"/>
      <c r="AU284" s="129"/>
      <c r="AV284" s="129"/>
      <c r="AW284" s="129"/>
      <c r="AX284" s="129"/>
      <c r="AY284" s="129"/>
      <c r="AZ284" s="129"/>
      <c r="BA284" s="129"/>
      <c r="BB284" s="129"/>
      <c r="BC284" s="129"/>
      <c r="BD284" s="129"/>
      <c r="BE284" s="129"/>
      <c r="BF284" s="129"/>
      <c r="BG284" s="129"/>
      <c r="BH284" s="129"/>
      <c r="BI284" s="129"/>
      <c r="BJ284" s="129"/>
      <c r="BK284" s="129"/>
      <c r="BL284" s="129"/>
      <c r="BM284" s="129"/>
      <c r="BN284" s="129"/>
      <c r="BO284" s="129"/>
      <c r="BP284" s="129"/>
      <c r="BQ284" s="129"/>
      <c r="BR284" s="129"/>
      <c r="BS284" s="129"/>
      <c r="BT284" s="129"/>
      <c r="BU284" s="129"/>
      <c r="BV284" s="129"/>
      <c r="BW284" s="129"/>
      <c r="BX284" s="129"/>
      <c r="BY284" s="129"/>
      <c r="BZ284" s="129"/>
      <c r="CA284" s="129"/>
      <c r="CB284" s="129"/>
      <c r="CC284" s="129"/>
      <c r="CD284" s="129"/>
      <c r="CE284" s="129"/>
      <c r="CF284" s="129"/>
      <c r="CG284" s="129"/>
      <c r="CH284" s="129"/>
      <c r="CI284" s="129"/>
      <c r="CJ284" s="129"/>
      <c r="CK284" s="129"/>
      <c r="CL284" s="129"/>
      <c r="CM284" s="129"/>
      <c r="CN284" s="129"/>
      <c r="CO284" s="129"/>
      <c r="CP284" s="129"/>
      <c r="CQ284" s="129"/>
      <c r="CR284" s="129"/>
      <c r="CS284" s="129"/>
      <c r="CT284" s="129"/>
      <c r="CU284" s="129"/>
      <c r="CV284" s="129"/>
      <c r="CW284" s="129"/>
      <c r="CX284" s="129"/>
      <c r="CY284" s="129"/>
      <c r="CZ284" s="129"/>
      <c r="DA284" s="129"/>
      <c r="DB284" s="129"/>
      <c r="DC284" s="129"/>
      <c r="DD284" s="129"/>
      <c r="DE284" s="129"/>
      <c r="DF284" s="129"/>
      <c r="DG284" s="129"/>
      <c r="DH284" s="129"/>
      <c r="DI284" s="129"/>
      <c r="DJ284" s="129"/>
      <c r="DK284" s="129"/>
      <c r="DL284" s="129"/>
      <c r="DM284" s="129"/>
      <c r="DN284" s="129"/>
      <c r="DO284" s="129"/>
      <c r="DP284" s="129"/>
      <c r="DQ284" s="129"/>
      <c r="DR284" s="129"/>
      <c r="DS284" s="129"/>
      <c r="DT284" s="129"/>
      <c r="DU284" s="129"/>
      <c r="DV284" s="129"/>
      <c r="DW284" s="129"/>
      <c r="DX284" s="129"/>
      <c r="DY284" s="129"/>
      <c r="GD284" s="134"/>
      <c r="GE284" s="134"/>
    </row>
    <row r="285" spans="2:187" x14ac:dyDescent="0.25">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c r="AI285" s="129"/>
      <c r="AJ285" s="129"/>
      <c r="AK285" s="129"/>
      <c r="AL285" s="129"/>
      <c r="AM285" s="129"/>
      <c r="AN285" s="129"/>
      <c r="AO285" s="129"/>
      <c r="AP285" s="129"/>
      <c r="AQ285" s="129"/>
      <c r="AR285" s="129"/>
      <c r="AS285" s="129"/>
      <c r="AT285" s="129"/>
      <c r="AU285" s="129"/>
      <c r="AV285" s="129"/>
      <c r="AW285" s="129"/>
      <c r="AX285" s="129"/>
      <c r="AY285" s="129"/>
      <c r="AZ285" s="129"/>
      <c r="BA285" s="129"/>
      <c r="BB285" s="129"/>
      <c r="BC285" s="129"/>
      <c r="BD285" s="129"/>
      <c r="BE285" s="129"/>
      <c r="BF285" s="129"/>
      <c r="BG285" s="129"/>
      <c r="BH285" s="129"/>
      <c r="BI285" s="129"/>
      <c r="BJ285" s="129"/>
      <c r="BK285" s="129"/>
      <c r="BL285" s="129"/>
      <c r="BM285" s="129"/>
      <c r="BN285" s="129"/>
      <c r="BO285" s="129"/>
      <c r="BP285" s="129"/>
      <c r="BQ285" s="129"/>
      <c r="BR285" s="129"/>
      <c r="BS285" s="129"/>
      <c r="BT285" s="129"/>
      <c r="BU285" s="129"/>
      <c r="BV285" s="129"/>
      <c r="BW285" s="129"/>
      <c r="BX285" s="129"/>
      <c r="BY285" s="129"/>
      <c r="BZ285" s="129"/>
      <c r="CA285" s="129"/>
      <c r="CB285" s="129"/>
      <c r="CC285" s="129"/>
      <c r="CD285" s="129"/>
      <c r="CE285" s="129"/>
      <c r="CF285" s="129"/>
      <c r="CG285" s="129"/>
      <c r="CH285" s="129"/>
      <c r="CI285" s="129"/>
      <c r="CJ285" s="129"/>
      <c r="CK285" s="129"/>
      <c r="CL285" s="129"/>
      <c r="CM285" s="129"/>
      <c r="CN285" s="129"/>
      <c r="CO285" s="129"/>
      <c r="CP285" s="129"/>
      <c r="CQ285" s="129"/>
      <c r="CR285" s="129"/>
      <c r="CS285" s="129"/>
      <c r="CT285" s="129"/>
      <c r="CU285" s="129"/>
      <c r="CV285" s="129"/>
      <c r="CW285" s="129"/>
      <c r="CX285" s="129"/>
      <c r="CY285" s="129"/>
      <c r="CZ285" s="129"/>
      <c r="DA285" s="129"/>
      <c r="DB285" s="129"/>
      <c r="DC285" s="129"/>
      <c r="DD285" s="129"/>
      <c r="DE285" s="129"/>
      <c r="DF285" s="129"/>
      <c r="DG285" s="129"/>
      <c r="DH285" s="129"/>
      <c r="DI285" s="129"/>
      <c r="DJ285" s="129"/>
      <c r="DK285" s="129"/>
      <c r="DL285" s="129"/>
      <c r="DM285" s="129"/>
      <c r="DN285" s="129"/>
      <c r="DO285" s="129"/>
      <c r="DP285" s="129"/>
      <c r="DQ285" s="129"/>
      <c r="DR285" s="129"/>
      <c r="DS285" s="129"/>
      <c r="DT285" s="129"/>
      <c r="DU285" s="129"/>
      <c r="DV285" s="129"/>
      <c r="DW285" s="129"/>
      <c r="DX285" s="129"/>
      <c r="DY285" s="129"/>
      <c r="GD285" s="134"/>
      <c r="GE285" s="134"/>
    </row>
    <row r="286" spans="2:187" x14ac:dyDescent="0.25">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c r="AI286" s="129"/>
      <c r="AJ286" s="129"/>
      <c r="AK286" s="129"/>
      <c r="AL286" s="129"/>
      <c r="AM286" s="129"/>
      <c r="AN286" s="129"/>
      <c r="AO286" s="129"/>
      <c r="AP286" s="129"/>
      <c r="AQ286" s="129"/>
      <c r="AR286" s="129"/>
      <c r="AS286" s="129"/>
      <c r="AT286" s="129"/>
      <c r="AU286" s="129"/>
      <c r="AV286" s="129"/>
      <c r="AW286" s="129"/>
      <c r="AX286" s="129"/>
      <c r="AY286" s="129"/>
      <c r="AZ286" s="129"/>
      <c r="BA286" s="129"/>
      <c r="BB286" s="129"/>
      <c r="BC286" s="129"/>
      <c r="BD286" s="129"/>
      <c r="BE286" s="129"/>
      <c r="BF286" s="129"/>
      <c r="BG286" s="129"/>
      <c r="BH286" s="129"/>
      <c r="BI286" s="129"/>
      <c r="BJ286" s="129"/>
      <c r="BK286" s="129"/>
      <c r="BL286" s="129"/>
      <c r="BM286" s="129"/>
      <c r="BN286" s="129"/>
      <c r="BO286" s="129"/>
      <c r="BP286" s="129"/>
      <c r="BQ286" s="129"/>
      <c r="BR286" s="129"/>
      <c r="BS286" s="129"/>
      <c r="BT286" s="129"/>
      <c r="BU286" s="129"/>
      <c r="BV286" s="129"/>
      <c r="BW286" s="129"/>
      <c r="BX286" s="129"/>
      <c r="BY286" s="129"/>
      <c r="BZ286" s="129"/>
      <c r="CA286" s="129"/>
      <c r="CB286" s="129"/>
      <c r="CC286" s="129"/>
      <c r="CD286" s="129"/>
      <c r="CE286" s="129"/>
      <c r="CF286" s="129"/>
      <c r="CG286" s="129"/>
      <c r="CH286" s="129"/>
      <c r="CI286" s="129"/>
      <c r="CJ286" s="129"/>
      <c r="CK286" s="129"/>
      <c r="CL286" s="129"/>
      <c r="CM286" s="129"/>
      <c r="CN286" s="129"/>
      <c r="CO286" s="129"/>
      <c r="CP286" s="129"/>
      <c r="CQ286" s="129"/>
      <c r="CR286" s="129"/>
      <c r="CS286" s="129"/>
      <c r="CT286" s="129"/>
      <c r="CU286" s="129"/>
      <c r="CV286" s="129"/>
      <c r="CW286" s="129"/>
      <c r="CX286" s="129"/>
      <c r="CY286" s="129"/>
      <c r="CZ286" s="129"/>
      <c r="DA286" s="129"/>
      <c r="DB286" s="129"/>
      <c r="DC286" s="129"/>
      <c r="DD286" s="129"/>
      <c r="DE286" s="129"/>
      <c r="DF286" s="129"/>
      <c r="DG286" s="129"/>
      <c r="DH286" s="129"/>
      <c r="DI286" s="129"/>
      <c r="DJ286" s="129"/>
      <c r="DK286" s="129"/>
      <c r="DL286" s="129"/>
      <c r="DM286" s="129"/>
      <c r="DN286" s="129"/>
      <c r="DO286" s="129"/>
      <c r="DP286" s="129"/>
      <c r="DQ286" s="129"/>
      <c r="DR286" s="129"/>
      <c r="DS286" s="129"/>
      <c r="DT286" s="129"/>
      <c r="DU286" s="129"/>
      <c r="DV286" s="129"/>
      <c r="DW286" s="129"/>
      <c r="DX286" s="129"/>
      <c r="DY286" s="129"/>
      <c r="GD286" s="134"/>
      <c r="GE286" s="134"/>
    </row>
    <row r="287" spans="2:187" x14ac:dyDescent="0.25">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c r="AI287" s="129"/>
      <c r="AJ287" s="129"/>
      <c r="AK287" s="129"/>
      <c r="AL287" s="129"/>
      <c r="AM287" s="129"/>
      <c r="AN287" s="129"/>
      <c r="AO287" s="129"/>
      <c r="AP287" s="129"/>
      <c r="AQ287" s="129"/>
      <c r="AR287" s="129"/>
      <c r="AS287" s="129"/>
      <c r="AT287" s="129"/>
      <c r="AU287" s="129"/>
      <c r="AV287" s="129"/>
      <c r="AW287" s="129"/>
      <c r="AX287" s="129"/>
      <c r="AY287" s="129"/>
      <c r="AZ287" s="129"/>
      <c r="BA287" s="129"/>
      <c r="BB287" s="129"/>
      <c r="BC287" s="129"/>
      <c r="BD287" s="129"/>
      <c r="BE287" s="129"/>
      <c r="BF287" s="129"/>
      <c r="BG287" s="129"/>
      <c r="BH287" s="129"/>
      <c r="BI287" s="129"/>
      <c r="BJ287" s="129"/>
      <c r="BK287" s="129"/>
      <c r="BL287" s="129"/>
      <c r="BM287" s="129"/>
      <c r="BN287" s="129"/>
      <c r="BO287" s="129"/>
      <c r="BP287" s="129"/>
      <c r="BQ287" s="129"/>
      <c r="BR287" s="129"/>
      <c r="BS287" s="129"/>
      <c r="BT287" s="129"/>
      <c r="BU287" s="129"/>
      <c r="BV287" s="129"/>
      <c r="BW287" s="129"/>
      <c r="BX287" s="129"/>
      <c r="BY287" s="129"/>
      <c r="BZ287" s="129"/>
      <c r="CA287" s="129"/>
      <c r="CB287" s="129"/>
      <c r="CC287" s="129"/>
      <c r="CD287" s="129"/>
      <c r="CE287" s="129"/>
      <c r="CF287" s="129"/>
      <c r="CG287" s="129"/>
      <c r="CH287" s="129"/>
      <c r="CI287" s="129"/>
      <c r="CJ287" s="129"/>
      <c r="CK287" s="129"/>
      <c r="CL287" s="129"/>
      <c r="CM287" s="129"/>
      <c r="CN287" s="129"/>
      <c r="CO287" s="129"/>
      <c r="CP287" s="129"/>
      <c r="CQ287" s="129"/>
      <c r="CR287" s="129"/>
      <c r="CS287" s="129"/>
      <c r="CT287" s="129"/>
      <c r="CU287" s="129"/>
      <c r="CV287" s="129"/>
      <c r="CW287" s="129"/>
      <c r="CX287" s="129"/>
      <c r="CY287" s="129"/>
      <c r="CZ287" s="129"/>
      <c r="DA287" s="129"/>
      <c r="DB287" s="129"/>
      <c r="DC287" s="129"/>
      <c r="DD287" s="129"/>
      <c r="DE287" s="129"/>
      <c r="DF287" s="129"/>
      <c r="DG287" s="129"/>
      <c r="DH287" s="129"/>
      <c r="DI287" s="129"/>
      <c r="DJ287" s="129"/>
      <c r="DK287" s="129"/>
      <c r="DL287" s="129"/>
      <c r="DM287" s="129"/>
      <c r="DN287" s="129"/>
      <c r="DO287" s="129"/>
      <c r="DP287" s="129"/>
      <c r="DQ287" s="129"/>
      <c r="DR287" s="129"/>
      <c r="DS287" s="129"/>
      <c r="DT287" s="129"/>
      <c r="DU287" s="129"/>
      <c r="DV287" s="129"/>
      <c r="DW287" s="129"/>
      <c r="DX287" s="129"/>
      <c r="DY287" s="129"/>
      <c r="GD287" s="134"/>
      <c r="GE287" s="134"/>
    </row>
    <row r="288" spans="2:187" x14ac:dyDescent="0.25">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c r="AI288" s="129"/>
      <c r="AJ288" s="129"/>
      <c r="AK288" s="129"/>
      <c r="AL288" s="129"/>
      <c r="AM288" s="129"/>
      <c r="AN288" s="129"/>
      <c r="AO288" s="129"/>
      <c r="AP288" s="129"/>
      <c r="AQ288" s="129"/>
      <c r="AR288" s="129"/>
      <c r="AS288" s="129"/>
      <c r="AT288" s="129"/>
      <c r="AU288" s="129"/>
      <c r="AV288" s="129"/>
      <c r="AW288" s="129"/>
      <c r="AX288" s="129"/>
      <c r="AY288" s="129"/>
      <c r="AZ288" s="129"/>
      <c r="BA288" s="129"/>
      <c r="BB288" s="129"/>
      <c r="BC288" s="129"/>
      <c r="BD288" s="129"/>
      <c r="BE288" s="129"/>
      <c r="BF288" s="129"/>
      <c r="BG288" s="129"/>
      <c r="BH288" s="129"/>
      <c r="BI288" s="129"/>
      <c r="BJ288" s="129"/>
      <c r="BK288" s="129"/>
      <c r="BL288" s="129"/>
      <c r="BM288" s="129"/>
      <c r="BN288" s="129"/>
      <c r="BO288" s="129"/>
      <c r="BP288" s="129"/>
      <c r="BQ288" s="129"/>
      <c r="BR288" s="129"/>
      <c r="BS288" s="129"/>
      <c r="BT288" s="129"/>
      <c r="BU288" s="129"/>
      <c r="BV288" s="129"/>
      <c r="BW288" s="129"/>
      <c r="BX288" s="129"/>
      <c r="BY288" s="129"/>
      <c r="BZ288" s="129"/>
      <c r="CA288" s="129"/>
      <c r="CB288" s="129"/>
      <c r="CC288" s="129"/>
      <c r="CD288" s="129"/>
      <c r="CE288" s="129"/>
      <c r="CF288" s="129"/>
      <c r="CG288" s="129"/>
      <c r="CH288" s="129"/>
      <c r="CI288" s="129"/>
      <c r="CJ288" s="129"/>
      <c r="CK288" s="129"/>
      <c r="CL288" s="129"/>
      <c r="CM288" s="129"/>
      <c r="CN288" s="129"/>
      <c r="CO288" s="129"/>
      <c r="CP288" s="129"/>
      <c r="CQ288" s="129"/>
      <c r="CR288" s="129"/>
      <c r="CS288" s="129"/>
      <c r="CT288" s="129"/>
      <c r="CU288" s="129"/>
      <c r="CV288" s="129"/>
      <c r="CW288" s="129"/>
      <c r="CX288" s="129"/>
      <c r="CY288" s="129"/>
      <c r="CZ288" s="129"/>
      <c r="DA288" s="129"/>
      <c r="DB288" s="129"/>
      <c r="DC288" s="129"/>
      <c r="DD288" s="129"/>
      <c r="DE288" s="129"/>
      <c r="DF288" s="129"/>
      <c r="DG288" s="129"/>
      <c r="DH288" s="129"/>
      <c r="DI288" s="129"/>
      <c r="DJ288" s="129"/>
      <c r="DK288" s="129"/>
      <c r="DL288" s="129"/>
      <c r="DM288" s="129"/>
      <c r="DN288" s="129"/>
      <c r="DO288" s="129"/>
      <c r="DP288" s="129"/>
      <c r="DQ288" s="129"/>
      <c r="DR288" s="129"/>
      <c r="DS288" s="129"/>
      <c r="DT288" s="129"/>
      <c r="DU288" s="129"/>
      <c r="DV288" s="129"/>
      <c r="DW288" s="129"/>
      <c r="DX288" s="129"/>
      <c r="DY288" s="129"/>
      <c r="GD288" s="134"/>
      <c r="GE288" s="134"/>
    </row>
    <row r="289" spans="2:187" x14ac:dyDescent="0.25">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c r="AI289" s="129"/>
      <c r="AJ289" s="129"/>
      <c r="AK289" s="129"/>
      <c r="AL289" s="129"/>
      <c r="AM289" s="129"/>
      <c r="AN289" s="129"/>
      <c r="AO289" s="129"/>
      <c r="AP289" s="129"/>
      <c r="AQ289" s="129"/>
      <c r="AR289" s="129"/>
      <c r="AS289" s="129"/>
      <c r="AT289" s="129"/>
      <c r="AU289" s="129"/>
      <c r="AV289" s="129"/>
      <c r="AW289" s="129"/>
      <c r="AX289" s="129"/>
      <c r="AY289" s="129"/>
      <c r="AZ289" s="129"/>
      <c r="BA289" s="129"/>
      <c r="BB289" s="129"/>
      <c r="BC289" s="129"/>
      <c r="BD289" s="129"/>
      <c r="BE289" s="129"/>
      <c r="BF289" s="129"/>
      <c r="BG289" s="129"/>
      <c r="BH289" s="129"/>
      <c r="BI289" s="129"/>
      <c r="BJ289" s="129"/>
      <c r="BK289" s="129"/>
      <c r="BL289" s="129"/>
      <c r="BM289" s="129"/>
      <c r="BN289" s="129"/>
      <c r="BO289" s="129"/>
      <c r="BP289" s="129"/>
      <c r="BQ289" s="129"/>
      <c r="BR289" s="129"/>
      <c r="BS289" s="129"/>
      <c r="BT289" s="129"/>
      <c r="BU289" s="129"/>
      <c r="BV289" s="129"/>
      <c r="BW289" s="129"/>
      <c r="BX289" s="129"/>
      <c r="BY289" s="129"/>
      <c r="BZ289" s="129"/>
      <c r="CA289" s="129"/>
      <c r="CB289" s="129"/>
      <c r="CC289" s="129"/>
      <c r="CD289" s="129"/>
      <c r="CE289" s="129"/>
      <c r="CF289" s="129"/>
      <c r="CG289" s="129"/>
      <c r="CH289" s="129"/>
      <c r="CI289" s="129"/>
      <c r="CJ289" s="129"/>
      <c r="CK289" s="129"/>
      <c r="CL289" s="129"/>
      <c r="CM289" s="129"/>
      <c r="CN289" s="129"/>
      <c r="CO289" s="129"/>
      <c r="CP289" s="129"/>
      <c r="CQ289" s="129"/>
      <c r="CR289" s="129"/>
      <c r="CS289" s="129"/>
      <c r="CT289" s="129"/>
      <c r="CU289" s="129"/>
      <c r="CV289" s="129"/>
      <c r="CW289" s="129"/>
      <c r="CX289" s="129"/>
      <c r="CY289" s="129"/>
      <c r="CZ289" s="129"/>
      <c r="DA289" s="129"/>
      <c r="DB289" s="129"/>
      <c r="DC289" s="129"/>
      <c r="DD289" s="129"/>
      <c r="DE289" s="129"/>
      <c r="DF289" s="129"/>
      <c r="DG289" s="129"/>
      <c r="DH289" s="129"/>
      <c r="DI289" s="129"/>
      <c r="DJ289" s="129"/>
      <c r="DK289" s="129"/>
      <c r="DL289" s="129"/>
      <c r="DM289" s="129"/>
      <c r="DN289" s="129"/>
      <c r="DO289" s="129"/>
      <c r="DP289" s="129"/>
      <c r="DQ289" s="129"/>
      <c r="DR289" s="129"/>
      <c r="DS289" s="129"/>
      <c r="DT289" s="129"/>
      <c r="DU289" s="129"/>
      <c r="DV289" s="129"/>
      <c r="DW289" s="129"/>
      <c r="DX289" s="129"/>
      <c r="DY289" s="129"/>
      <c r="GD289" s="134"/>
      <c r="GE289" s="134"/>
    </row>
    <row r="290" spans="2:187" x14ac:dyDescent="0.25">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c r="AI290" s="129"/>
      <c r="AJ290" s="129"/>
      <c r="AK290" s="129"/>
      <c r="AL290" s="129"/>
      <c r="AM290" s="129"/>
      <c r="AN290" s="129"/>
      <c r="AO290" s="129"/>
      <c r="AP290" s="129"/>
      <c r="AQ290" s="129"/>
      <c r="AR290" s="129"/>
      <c r="AS290" s="129"/>
      <c r="AT290" s="129"/>
      <c r="AU290" s="129"/>
      <c r="AV290" s="129"/>
      <c r="AW290" s="129"/>
      <c r="AX290" s="129"/>
      <c r="AY290" s="129"/>
      <c r="AZ290" s="129"/>
      <c r="BA290" s="129"/>
      <c r="BB290" s="129"/>
      <c r="BC290" s="129"/>
      <c r="BD290" s="129"/>
      <c r="BE290" s="129"/>
      <c r="BF290" s="129"/>
      <c r="BG290" s="129"/>
      <c r="BH290" s="129"/>
      <c r="BI290" s="129"/>
      <c r="BJ290" s="129"/>
      <c r="BK290" s="129"/>
      <c r="BL290" s="129"/>
      <c r="BM290" s="129"/>
      <c r="BN290" s="129"/>
      <c r="BO290" s="129"/>
      <c r="BP290" s="129"/>
      <c r="BQ290" s="129"/>
      <c r="BR290" s="129"/>
      <c r="BS290" s="129"/>
      <c r="BT290" s="129"/>
      <c r="BU290" s="129"/>
      <c r="BV290" s="129"/>
      <c r="BW290" s="129"/>
      <c r="BX290" s="129"/>
      <c r="BY290" s="129"/>
      <c r="BZ290" s="129"/>
      <c r="CA290" s="129"/>
      <c r="CB290" s="129"/>
      <c r="CC290" s="129"/>
      <c r="CD290" s="129"/>
      <c r="CE290" s="129"/>
      <c r="CF290" s="129"/>
      <c r="CG290" s="129"/>
      <c r="CH290" s="129"/>
      <c r="CI290" s="129"/>
      <c r="CJ290" s="129"/>
      <c r="CK290" s="129"/>
      <c r="CL290" s="129"/>
      <c r="CM290" s="129"/>
      <c r="CN290" s="129"/>
      <c r="CO290" s="129"/>
      <c r="CP290" s="129"/>
      <c r="CQ290" s="129"/>
      <c r="CR290" s="129"/>
      <c r="CS290" s="129"/>
      <c r="CT290" s="129"/>
      <c r="CU290" s="129"/>
      <c r="CV290" s="129"/>
      <c r="CW290" s="129"/>
      <c r="CX290" s="129"/>
      <c r="CY290" s="129"/>
      <c r="CZ290" s="129"/>
      <c r="DA290" s="129"/>
      <c r="DB290" s="129"/>
      <c r="DC290" s="129"/>
      <c r="DD290" s="129"/>
      <c r="DE290" s="129"/>
      <c r="DF290" s="129"/>
      <c r="DG290" s="129"/>
      <c r="DH290" s="129"/>
      <c r="DI290" s="129"/>
      <c r="DJ290" s="129"/>
      <c r="DK290" s="129"/>
      <c r="DL290" s="129"/>
      <c r="DM290" s="129"/>
      <c r="DN290" s="129"/>
      <c r="DO290" s="129"/>
      <c r="DP290" s="129"/>
      <c r="DQ290" s="129"/>
      <c r="DR290" s="129"/>
      <c r="DS290" s="129"/>
      <c r="DT290" s="129"/>
      <c r="DU290" s="129"/>
      <c r="DV290" s="129"/>
      <c r="DW290" s="129"/>
      <c r="DX290" s="129"/>
      <c r="DY290" s="129"/>
      <c r="GD290" s="134"/>
      <c r="GE290" s="134"/>
    </row>
    <row r="291" spans="2:187" x14ac:dyDescent="0.25">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c r="AI291" s="129"/>
      <c r="AJ291" s="129"/>
      <c r="AK291" s="129"/>
      <c r="AL291" s="129"/>
      <c r="AM291" s="129"/>
      <c r="AN291" s="129"/>
      <c r="AO291" s="129"/>
      <c r="AP291" s="129"/>
      <c r="AQ291" s="129"/>
      <c r="AR291" s="129"/>
      <c r="AS291" s="129"/>
      <c r="AT291" s="129"/>
      <c r="AU291" s="129"/>
      <c r="AV291" s="129"/>
      <c r="AW291" s="129"/>
      <c r="AX291" s="129"/>
      <c r="AY291" s="129"/>
      <c r="AZ291" s="129"/>
      <c r="BA291" s="129"/>
      <c r="BB291" s="129"/>
      <c r="BC291" s="129"/>
      <c r="BD291" s="129"/>
      <c r="BE291" s="129"/>
      <c r="BF291" s="129"/>
      <c r="BG291" s="129"/>
      <c r="BH291" s="129"/>
      <c r="BI291" s="129"/>
      <c r="BJ291" s="129"/>
      <c r="BK291" s="129"/>
      <c r="BL291" s="129"/>
      <c r="BM291" s="129"/>
      <c r="BN291" s="129"/>
      <c r="BO291" s="129"/>
      <c r="BP291" s="129"/>
      <c r="BQ291" s="129"/>
      <c r="BR291" s="129"/>
      <c r="BS291" s="129"/>
      <c r="BT291" s="129"/>
      <c r="BU291" s="129"/>
      <c r="BV291" s="129"/>
      <c r="BW291" s="129"/>
      <c r="BX291" s="129"/>
      <c r="BY291" s="129"/>
      <c r="BZ291" s="129"/>
      <c r="CA291" s="129"/>
      <c r="CB291" s="129"/>
      <c r="CC291" s="129"/>
      <c r="CD291" s="129"/>
      <c r="CE291" s="129"/>
      <c r="CF291" s="129"/>
      <c r="CG291" s="129"/>
      <c r="CH291" s="129"/>
      <c r="CI291" s="129"/>
      <c r="CJ291" s="129"/>
      <c r="CK291" s="129"/>
      <c r="CL291" s="129"/>
      <c r="CM291" s="129"/>
      <c r="CN291" s="129"/>
      <c r="CO291" s="129"/>
      <c r="CP291" s="129"/>
      <c r="CQ291" s="129"/>
      <c r="CR291" s="129"/>
      <c r="CS291" s="129"/>
      <c r="CT291" s="129"/>
      <c r="CU291" s="129"/>
      <c r="CV291" s="129"/>
      <c r="CW291" s="129"/>
      <c r="CX291" s="129"/>
      <c r="CY291" s="129"/>
      <c r="CZ291" s="129"/>
      <c r="DA291" s="129"/>
      <c r="DB291" s="129"/>
      <c r="DC291" s="129"/>
      <c r="DD291" s="129"/>
      <c r="DE291" s="129"/>
      <c r="DF291" s="129"/>
      <c r="DG291" s="129"/>
      <c r="DH291" s="129"/>
      <c r="DI291" s="129"/>
      <c r="DJ291" s="129"/>
      <c r="DK291" s="129"/>
      <c r="DL291" s="129"/>
      <c r="DM291" s="129"/>
      <c r="DN291" s="129"/>
      <c r="DO291" s="129"/>
      <c r="DP291" s="129"/>
      <c r="DQ291" s="129"/>
      <c r="DR291" s="129"/>
      <c r="DS291" s="129"/>
      <c r="DT291" s="129"/>
      <c r="DU291" s="129"/>
      <c r="DV291" s="129"/>
      <c r="DW291" s="129"/>
      <c r="DX291" s="129"/>
      <c r="DY291" s="129"/>
      <c r="GD291" s="134"/>
      <c r="GE291" s="134"/>
    </row>
    <row r="292" spans="2:187" x14ac:dyDescent="0.25">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c r="AI292" s="129"/>
      <c r="AJ292" s="129"/>
      <c r="AK292" s="129"/>
      <c r="AL292" s="129"/>
      <c r="AM292" s="129"/>
      <c r="AN292" s="129"/>
      <c r="AO292" s="129"/>
      <c r="AP292" s="129"/>
      <c r="AQ292" s="129"/>
      <c r="AR292" s="129"/>
      <c r="AS292" s="129"/>
      <c r="AT292" s="129"/>
      <c r="AU292" s="129"/>
      <c r="AV292" s="129"/>
      <c r="AW292" s="129"/>
      <c r="AX292" s="129"/>
      <c r="AY292" s="129"/>
      <c r="AZ292" s="129"/>
      <c r="BA292" s="129"/>
      <c r="BB292" s="129"/>
      <c r="BC292" s="129"/>
      <c r="BD292" s="129"/>
      <c r="BE292" s="129"/>
      <c r="BF292" s="129"/>
      <c r="BG292" s="129"/>
      <c r="BH292" s="129"/>
      <c r="BI292" s="129"/>
      <c r="BJ292" s="129"/>
      <c r="BK292" s="129"/>
      <c r="BL292" s="129"/>
      <c r="BM292" s="129"/>
      <c r="BN292" s="129"/>
      <c r="BO292" s="129"/>
      <c r="BP292" s="129"/>
      <c r="BQ292" s="129"/>
      <c r="BR292" s="129"/>
      <c r="BS292" s="129"/>
      <c r="BT292" s="129"/>
      <c r="BU292" s="129"/>
      <c r="BV292" s="129"/>
      <c r="BW292" s="129"/>
      <c r="BX292" s="129"/>
      <c r="BY292" s="129"/>
      <c r="BZ292" s="129"/>
      <c r="CA292" s="129"/>
      <c r="CB292" s="129"/>
      <c r="CC292" s="129"/>
      <c r="CD292" s="129"/>
      <c r="CE292" s="129"/>
      <c r="CF292" s="129"/>
      <c r="CG292" s="129"/>
      <c r="CH292" s="129"/>
      <c r="CI292" s="129"/>
      <c r="CJ292" s="129"/>
      <c r="CK292" s="129"/>
      <c r="CL292" s="129"/>
      <c r="CM292" s="129"/>
      <c r="CN292" s="129"/>
      <c r="CO292" s="129"/>
      <c r="CP292" s="129"/>
      <c r="CQ292" s="129"/>
      <c r="CR292" s="129"/>
      <c r="CS292" s="129"/>
      <c r="CT292" s="129"/>
      <c r="CU292" s="129"/>
      <c r="CV292" s="129"/>
      <c r="CW292" s="129"/>
      <c r="CX292" s="129"/>
      <c r="CY292" s="129"/>
      <c r="CZ292" s="129"/>
      <c r="DA292" s="129"/>
      <c r="DB292" s="129"/>
      <c r="DC292" s="129"/>
      <c r="DD292" s="129"/>
      <c r="DE292" s="129"/>
      <c r="DF292" s="129"/>
      <c r="DG292" s="129"/>
      <c r="DH292" s="129"/>
      <c r="DI292" s="129"/>
      <c r="DJ292" s="129"/>
      <c r="DK292" s="129"/>
      <c r="DL292" s="129"/>
      <c r="DM292" s="129"/>
      <c r="DN292" s="129"/>
      <c r="DO292" s="129"/>
      <c r="DP292" s="129"/>
      <c r="DQ292" s="129"/>
      <c r="DR292" s="129"/>
      <c r="DS292" s="129"/>
      <c r="DT292" s="129"/>
      <c r="DU292" s="129"/>
      <c r="DV292" s="129"/>
      <c r="DW292" s="129"/>
      <c r="DX292" s="129"/>
      <c r="DY292" s="129"/>
      <c r="GD292" s="134"/>
      <c r="GE292" s="134"/>
    </row>
    <row r="293" spans="2:187" x14ac:dyDescent="0.25">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c r="AI293" s="129"/>
      <c r="AJ293" s="129"/>
      <c r="AK293" s="129"/>
      <c r="AL293" s="129"/>
      <c r="AM293" s="129"/>
      <c r="AN293" s="129"/>
      <c r="AO293" s="129"/>
      <c r="AP293" s="129"/>
      <c r="AQ293" s="129"/>
      <c r="AR293" s="129"/>
      <c r="AS293" s="129"/>
      <c r="AT293" s="129"/>
      <c r="AU293" s="129"/>
      <c r="AV293" s="129"/>
      <c r="AW293" s="129"/>
      <c r="AX293" s="129"/>
      <c r="AY293" s="129"/>
      <c r="AZ293" s="129"/>
      <c r="BA293" s="129"/>
      <c r="BB293" s="129"/>
      <c r="BC293" s="129"/>
      <c r="BD293" s="129"/>
      <c r="BE293" s="129"/>
      <c r="BF293" s="129"/>
      <c r="BG293" s="129"/>
      <c r="BH293" s="129"/>
      <c r="BI293" s="129"/>
      <c r="BJ293" s="129"/>
      <c r="BK293" s="129"/>
      <c r="BL293" s="129"/>
      <c r="BM293" s="129"/>
      <c r="BN293" s="129"/>
      <c r="BO293" s="129"/>
      <c r="BP293" s="129"/>
      <c r="BQ293" s="129"/>
      <c r="BR293" s="129"/>
      <c r="BS293" s="129"/>
      <c r="BT293" s="129"/>
      <c r="BU293" s="129"/>
      <c r="BV293" s="129"/>
      <c r="BW293" s="129"/>
      <c r="BX293" s="129"/>
      <c r="BY293" s="129"/>
      <c r="BZ293" s="129"/>
      <c r="CA293" s="129"/>
      <c r="CB293" s="129"/>
      <c r="CC293" s="129"/>
      <c r="CD293" s="129"/>
      <c r="CE293" s="129"/>
      <c r="CF293" s="129"/>
      <c r="CG293" s="129"/>
      <c r="CH293" s="129"/>
      <c r="CI293" s="129"/>
      <c r="CJ293" s="129"/>
      <c r="CK293" s="129"/>
      <c r="CL293" s="129"/>
      <c r="CM293" s="129"/>
      <c r="CN293" s="129"/>
      <c r="CO293" s="129"/>
      <c r="CP293" s="129"/>
      <c r="CQ293" s="129"/>
      <c r="CR293" s="129"/>
      <c r="CS293" s="129"/>
      <c r="CT293" s="129"/>
      <c r="CU293" s="129"/>
      <c r="CV293" s="129"/>
      <c r="CW293" s="129"/>
      <c r="CX293" s="129"/>
      <c r="CY293" s="129"/>
      <c r="CZ293" s="129"/>
      <c r="DA293" s="129"/>
      <c r="DB293" s="129"/>
      <c r="DC293" s="129"/>
      <c r="DD293" s="129"/>
      <c r="DE293" s="129"/>
      <c r="DF293" s="129"/>
      <c r="DG293" s="129"/>
      <c r="DH293" s="129"/>
      <c r="DI293" s="129"/>
      <c r="DJ293" s="129"/>
      <c r="DK293" s="129"/>
      <c r="DL293" s="129"/>
      <c r="DM293" s="129"/>
      <c r="DN293" s="129"/>
      <c r="DO293" s="129"/>
      <c r="DP293" s="129"/>
      <c r="DQ293" s="129"/>
      <c r="DR293" s="129"/>
      <c r="DS293" s="129"/>
      <c r="DT293" s="129"/>
      <c r="DU293" s="129"/>
      <c r="DV293" s="129"/>
      <c r="DW293" s="129"/>
      <c r="DX293" s="129"/>
      <c r="DY293" s="129"/>
      <c r="GD293" s="134"/>
      <c r="GE293" s="134"/>
    </row>
    <row r="294" spans="2:187" x14ac:dyDescent="0.25">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c r="AI294" s="129"/>
      <c r="AJ294" s="129"/>
      <c r="AK294" s="129"/>
      <c r="AL294" s="129"/>
      <c r="AM294" s="129"/>
      <c r="AN294" s="129"/>
      <c r="AO294" s="129"/>
      <c r="AP294" s="129"/>
      <c r="AQ294" s="129"/>
      <c r="AR294" s="129"/>
      <c r="AS294" s="129"/>
      <c r="AT294" s="129"/>
      <c r="AU294" s="129"/>
      <c r="AV294" s="129"/>
      <c r="AW294" s="129"/>
      <c r="AX294" s="129"/>
      <c r="AY294" s="129"/>
      <c r="AZ294" s="129"/>
      <c r="BA294" s="129"/>
      <c r="BB294" s="129"/>
      <c r="BC294" s="129"/>
      <c r="BD294" s="129"/>
      <c r="BE294" s="129"/>
      <c r="BF294" s="129"/>
      <c r="BG294" s="129"/>
      <c r="BH294" s="129"/>
      <c r="BI294" s="129"/>
      <c r="BJ294" s="129"/>
      <c r="BK294" s="129"/>
      <c r="BL294" s="129"/>
      <c r="BM294" s="129"/>
      <c r="BN294" s="129"/>
      <c r="BO294" s="129"/>
      <c r="BP294" s="129"/>
      <c r="BQ294" s="129"/>
      <c r="BR294" s="129"/>
      <c r="BS294" s="129"/>
      <c r="BT294" s="129"/>
      <c r="BU294" s="129"/>
      <c r="BV294" s="129"/>
      <c r="BW294" s="129"/>
      <c r="BX294" s="129"/>
      <c r="BY294" s="129"/>
      <c r="BZ294" s="129"/>
      <c r="CA294" s="129"/>
      <c r="CB294" s="129"/>
      <c r="CC294" s="129"/>
      <c r="CD294" s="129"/>
      <c r="CE294" s="129"/>
      <c r="CF294" s="129"/>
      <c r="CG294" s="129"/>
      <c r="CH294" s="129"/>
      <c r="CI294" s="129"/>
      <c r="CJ294" s="129"/>
      <c r="CK294" s="129"/>
      <c r="CL294" s="129"/>
      <c r="CM294" s="129"/>
      <c r="CN294" s="129"/>
      <c r="CO294" s="129"/>
      <c r="CP294" s="129"/>
      <c r="CQ294" s="129"/>
      <c r="CR294" s="129"/>
      <c r="CS294" s="129"/>
      <c r="CT294" s="129"/>
      <c r="CU294" s="129"/>
      <c r="CV294" s="129"/>
      <c r="CW294" s="129"/>
      <c r="CX294" s="129"/>
      <c r="CY294" s="129"/>
      <c r="CZ294" s="129"/>
      <c r="DA294" s="129"/>
      <c r="DB294" s="129"/>
      <c r="DC294" s="129"/>
      <c r="DD294" s="129"/>
      <c r="DE294" s="129"/>
      <c r="DF294" s="129"/>
      <c r="DG294" s="129"/>
      <c r="DH294" s="129"/>
      <c r="DI294" s="129"/>
      <c r="DJ294" s="129"/>
      <c r="DK294" s="129"/>
      <c r="DL294" s="129"/>
      <c r="DM294" s="129"/>
      <c r="DN294" s="129"/>
      <c r="DO294" s="129"/>
      <c r="DP294" s="129"/>
      <c r="DQ294" s="129"/>
      <c r="DR294" s="129"/>
      <c r="DS294" s="129"/>
      <c r="DT294" s="129"/>
      <c r="DU294" s="129"/>
      <c r="DV294" s="129"/>
      <c r="DW294" s="129"/>
      <c r="DX294" s="129"/>
      <c r="DY294" s="129"/>
      <c r="GD294" s="134"/>
      <c r="GE294" s="134"/>
    </row>
    <row r="295" spans="2:187" x14ac:dyDescent="0.25">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c r="AI295" s="129"/>
      <c r="AJ295" s="129"/>
      <c r="AK295" s="129"/>
      <c r="AL295" s="129"/>
      <c r="AM295" s="129"/>
      <c r="AN295" s="129"/>
      <c r="AO295" s="129"/>
      <c r="AP295" s="129"/>
      <c r="AQ295" s="129"/>
      <c r="AR295" s="129"/>
      <c r="AS295" s="129"/>
      <c r="AT295" s="129"/>
      <c r="AU295" s="129"/>
      <c r="AV295" s="129"/>
      <c r="AW295" s="129"/>
      <c r="AX295" s="129"/>
      <c r="AY295" s="129"/>
      <c r="AZ295" s="129"/>
      <c r="BA295" s="129"/>
      <c r="BB295" s="129"/>
      <c r="BC295" s="129"/>
      <c r="BD295" s="129"/>
      <c r="BE295" s="129"/>
      <c r="BF295" s="129"/>
      <c r="BG295" s="129"/>
      <c r="BH295" s="129"/>
      <c r="BI295" s="129"/>
      <c r="BJ295" s="129"/>
      <c r="BK295" s="129"/>
      <c r="BL295" s="129"/>
      <c r="BM295" s="129"/>
      <c r="BN295" s="129"/>
      <c r="BO295" s="129"/>
      <c r="BP295" s="129"/>
      <c r="BQ295" s="129"/>
      <c r="BR295" s="129"/>
      <c r="BS295" s="129"/>
      <c r="BT295" s="129"/>
      <c r="BU295" s="129"/>
      <c r="BV295" s="129"/>
      <c r="BW295" s="129"/>
      <c r="BX295" s="129"/>
      <c r="BY295" s="129"/>
      <c r="BZ295" s="129"/>
      <c r="CA295" s="129"/>
      <c r="CB295" s="129"/>
      <c r="CC295" s="129"/>
      <c r="CD295" s="129"/>
      <c r="CE295" s="129"/>
      <c r="CF295" s="129"/>
      <c r="CG295" s="129"/>
      <c r="CH295" s="129"/>
      <c r="CI295" s="129"/>
      <c r="CJ295" s="129"/>
      <c r="CK295" s="129"/>
      <c r="CL295" s="129"/>
      <c r="CM295" s="129"/>
      <c r="CN295" s="129"/>
      <c r="CO295" s="129"/>
      <c r="CP295" s="129"/>
      <c r="CQ295" s="129"/>
      <c r="CR295" s="129"/>
      <c r="CS295" s="129"/>
      <c r="CT295" s="129"/>
      <c r="CU295" s="129"/>
      <c r="CV295" s="129"/>
      <c r="CW295" s="129"/>
      <c r="CX295" s="129"/>
      <c r="CY295" s="129"/>
      <c r="CZ295" s="129"/>
      <c r="DA295" s="129"/>
      <c r="DB295" s="129"/>
      <c r="DC295" s="129"/>
      <c r="DD295" s="129"/>
      <c r="DE295" s="129"/>
      <c r="DF295" s="129"/>
      <c r="DG295" s="129"/>
      <c r="DH295" s="129"/>
      <c r="DI295" s="129"/>
      <c r="DJ295" s="129"/>
      <c r="DK295" s="129"/>
      <c r="DL295" s="129"/>
      <c r="DM295" s="129"/>
      <c r="DN295" s="129"/>
      <c r="DO295" s="129"/>
      <c r="DP295" s="129"/>
      <c r="DQ295" s="129"/>
      <c r="DR295" s="129"/>
      <c r="DS295" s="129"/>
      <c r="DT295" s="129"/>
      <c r="DU295" s="129"/>
      <c r="DV295" s="129"/>
      <c r="DW295" s="129"/>
      <c r="DX295" s="129"/>
      <c r="DY295" s="129"/>
      <c r="GD295" s="134"/>
      <c r="GE295" s="134"/>
    </row>
    <row r="296" spans="2:187" x14ac:dyDescent="0.25">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c r="AI296" s="129"/>
      <c r="AJ296" s="129"/>
      <c r="AK296" s="129"/>
      <c r="AL296" s="129"/>
      <c r="AM296" s="129"/>
      <c r="AN296" s="129"/>
      <c r="AO296" s="129"/>
      <c r="AP296" s="129"/>
      <c r="AQ296" s="129"/>
      <c r="AR296" s="129"/>
      <c r="AS296" s="129"/>
      <c r="AT296" s="129"/>
      <c r="AU296" s="129"/>
      <c r="AV296" s="129"/>
      <c r="AW296" s="129"/>
      <c r="AX296" s="129"/>
      <c r="AY296" s="129"/>
      <c r="AZ296" s="129"/>
      <c r="BA296" s="129"/>
      <c r="BB296" s="129"/>
      <c r="BC296" s="129"/>
      <c r="BD296" s="129"/>
      <c r="BE296" s="129"/>
      <c r="BF296" s="129"/>
      <c r="BG296" s="129"/>
      <c r="BH296" s="129"/>
      <c r="BI296" s="129"/>
      <c r="BJ296" s="129"/>
      <c r="BK296" s="129"/>
      <c r="BL296" s="129"/>
      <c r="BM296" s="129"/>
      <c r="BN296" s="129"/>
      <c r="BO296" s="129"/>
      <c r="BP296" s="129"/>
      <c r="BQ296" s="129"/>
      <c r="BR296" s="129"/>
      <c r="BS296" s="129"/>
      <c r="BT296" s="129"/>
      <c r="BU296" s="129"/>
      <c r="BV296" s="129"/>
      <c r="BW296" s="129"/>
      <c r="BX296" s="129"/>
      <c r="BY296" s="129"/>
      <c r="BZ296" s="129"/>
      <c r="CA296" s="129"/>
      <c r="CB296" s="129"/>
      <c r="CC296" s="129"/>
      <c r="CD296" s="129"/>
      <c r="CE296" s="129"/>
      <c r="CF296" s="129"/>
      <c r="CG296" s="129"/>
      <c r="CH296" s="129"/>
      <c r="CI296" s="129"/>
      <c r="CJ296" s="129"/>
      <c r="CK296" s="129"/>
      <c r="CL296" s="129"/>
      <c r="CM296" s="129"/>
      <c r="CN296" s="129"/>
      <c r="CO296" s="129"/>
      <c r="CP296" s="129"/>
      <c r="CQ296" s="129"/>
      <c r="CR296" s="129"/>
      <c r="CS296" s="129"/>
      <c r="CT296" s="129"/>
      <c r="CU296" s="129"/>
      <c r="CV296" s="129"/>
      <c r="CW296" s="129"/>
      <c r="CX296" s="129"/>
      <c r="CY296" s="129"/>
      <c r="CZ296" s="129"/>
      <c r="DA296" s="129"/>
      <c r="DB296" s="129"/>
      <c r="DC296" s="129"/>
      <c r="DD296" s="129"/>
      <c r="DE296" s="129"/>
      <c r="DF296" s="129"/>
      <c r="DG296" s="129"/>
      <c r="DH296" s="129"/>
      <c r="DI296" s="129"/>
      <c r="DJ296" s="129"/>
      <c r="DK296" s="129"/>
      <c r="DL296" s="129"/>
      <c r="DM296" s="129"/>
      <c r="DN296" s="129"/>
      <c r="DO296" s="129"/>
      <c r="DP296" s="129"/>
      <c r="DQ296" s="129"/>
      <c r="DR296" s="129"/>
      <c r="DS296" s="129"/>
      <c r="DT296" s="129"/>
      <c r="DU296" s="129"/>
      <c r="DV296" s="129"/>
      <c r="DW296" s="129"/>
      <c r="DX296" s="129"/>
      <c r="DY296" s="129"/>
      <c r="GD296" s="134"/>
      <c r="GE296" s="134"/>
    </row>
    <row r="297" spans="2:187" x14ac:dyDescent="0.25">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c r="AI297" s="129"/>
      <c r="AJ297" s="129"/>
      <c r="AK297" s="129"/>
      <c r="AL297" s="129"/>
      <c r="AM297" s="129"/>
      <c r="AN297" s="129"/>
      <c r="AO297" s="129"/>
      <c r="AP297" s="129"/>
      <c r="AQ297" s="129"/>
      <c r="AR297" s="129"/>
      <c r="AS297" s="129"/>
      <c r="AT297" s="129"/>
      <c r="AU297" s="129"/>
      <c r="AV297" s="129"/>
      <c r="AW297" s="129"/>
      <c r="AX297" s="129"/>
      <c r="AY297" s="129"/>
      <c r="AZ297" s="129"/>
      <c r="BA297" s="129"/>
      <c r="BB297" s="129"/>
      <c r="BC297" s="129"/>
      <c r="BD297" s="129"/>
      <c r="BE297" s="129"/>
      <c r="BF297" s="129"/>
      <c r="BG297" s="129"/>
      <c r="BH297" s="129"/>
      <c r="BI297" s="129"/>
      <c r="BJ297" s="129"/>
      <c r="BK297" s="129"/>
      <c r="BL297" s="129"/>
      <c r="BM297" s="129"/>
      <c r="BN297" s="129"/>
      <c r="BO297" s="129"/>
      <c r="BP297" s="129"/>
      <c r="BQ297" s="129"/>
      <c r="BR297" s="129"/>
      <c r="BS297" s="129"/>
      <c r="BT297" s="129"/>
      <c r="BU297" s="129"/>
      <c r="BV297" s="129"/>
      <c r="BW297" s="129"/>
      <c r="BX297" s="129"/>
      <c r="BY297" s="129"/>
      <c r="BZ297" s="129"/>
      <c r="CA297" s="129"/>
      <c r="CB297" s="129"/>
      <c r="CC297" s="129"/>
      <c r="CD297" s="129"/>
      <c r="CE297" s="129"/>
      <c r="CF297" s="129"/>
      <c r="CG297" s="129"/>
      <c r="CH297" s="129"/>
      <c r="CI297" s="129"/>
      <c r="CJ297" s="129"/>
      <c r="CK297" s="129"/>
      <c r="CL297" s="129"/>
      <c r="CM297" s="129"/>
      <c r="CN297" s="129"/>
      <c r="CO297" s="129"/>
      <c r="CP297" s="129"/>
      <c r="CQ297" s="129"/>
      <c r="CR297" s="129"/>
      <c r="CS297" s="129"/>
      <c r="CT297" s="129"/>
      <c r="CU297" s="129"/>
      <c r="CV297" s="129"/>
      <c r="CW297" s="129"/>
      <c r="CX297" s="129"/>
      <c r="CY297" s="129"/>
      <c r="CZ297" s="129"/>
      <c r="DA297" s="129"/>
      <c r="DB297" s="129"/>
      <c r="DC297" s="129"/>
      <c r="DD297" s="129"/>
      <c r="DE297" s="129"/>
      <c r="DF297" s="129"/>
      <c r="DG297" s="129"/>
      <c r="DH297" s="129"/>
      <c r="DI297" s="129"/>
      <c r="DJ297" s="129"/>
      <c r="DK297" s="129"/>
      <c r="DL297" s="129"/>
      <c r="DM297" s="129"/>
      <c r="DN297" s="129"/>
      <c r="DO297" s="129"/>
      <c r="DP297" s="129"/>
      <c r="DQ297" s="129"/>
      <c r="DR297" s="129"/>
      <c r="DS297" s="129"/>
      <c r="DT297" s="129"/>
      <c r="DU297" s="129"/>
      <c r="DV297" s="129"/>
      <c r="DW297" s="129"/>
      <c r="DX297" s="129"/>
      <c r="DY297" s="129"/>
      <c r="GD297" s="134"/>
      <c r="GE297" s="134"/>
    </row>
    <row r="298" spans="2:187" x14ac:dyDescent="0.25">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c r="AI298" s="129"/>
      <c r="AJ298" s="129"/>
      <c r="AK298" s="129"/>
      <c r="AL298" s="129"/>
      <c r="AM298" s="129"/>
      <c r="AN298" s="129"/>
      <c r="AO298" s="129"/>
      <c r="AP298" s="129"/>
      <c r="AQ298" s="129"/>
      <c r="AR298" s="129"/>
      <c r="AS298" s="129"/>
      <c r="AT298" s="129"/>
      <c r="AU298" s="129"/>
      <c r="AV298" s="129"/>
      <c r="AW298" s="129"/>
      <c r="AX298" s="129"/>
      <c r="AY298" s="129"/>
      <c r="AZ298" s="129"/>
      <c r="BA298" s="129"/>
      <c r="BB298" s="129"/>
      <c r="BC298" s="129"/>
      <c r="BD298" s="129"/>
      <c r="BE298" s="129"/>
      <c r="BF298" s="129"/>
      <c r="BG298" s="129"/>
      <c r="BH298" s="129"/>
      <c r="BI298" s="129"/>
      <c r="BJ298" s="129"/>
      <c r="BK298" s="129"/>
      <c r="BL298" s="129"/>
      <c r="BM298" s="129"/>
      <c r="BN298" s="129"/>
      <c r="BO298" s="129"/>
      <c r="BP298" s="129"/>
      <c r="BQ298" s="129"/>
      <c r="BR298" s="129"/>
      <c r="BS298" s="129"/>
      <c r="BT298" s="129"/>
      <c r="BU298" s="129"/>
      <c r="BV298" s="129"/>
      <c r="BW298" s="129"/>
      <c r="BX298" s="129"/>
      <c r="BY298" s="129"/>
      <c r="BZ298" s="129"/>
      <c r="CA298" s="129"/>
      <c r="CB298" s="129"/>
      <c r="CC298" s="129"/>
      <c r="CD298" s="129"/>
      <c r="CE298" s="129"/>
      <c r="CF298" s="129"/>
      <c r="CG298" s="129"/>
      <c r="CH298" s="129"/>
      <c r="CI298" s="129"/>
      <c r="CJ298" s="129"/>
      <c r="CK298" s="129"/>
      <c r="CL298" s="129"/>
      <c r="CM298" s="129"/>
      <c r="CN298" s="129"/>
      <c r="CO298" s="129"/>
      <c r="CP298" s="129"/>
      <c r="CQ298" s="129"/>
      <c r="CR298" s="129"/>
      <c r="CS298" s="129"/>
      <c r="CT298" s="129"/>
      <c r="CU298" s="129"/>
      <c r="CV298" s="129"/>
      <c r="CW298" s="129"/>
      <c r="CX298" s="129"/>
      <c r="CY298" s="129"/>
      <c r="CZ298" s="129"/>
      <c r="DA298" s="129"/>
      <c r="DB298" s="129"/>
      <c r="DC298" s="129"/>
      <c r="DD298" s="129"/>
      <c r="DE298" s="129"/>
      <c r="DF298" s="129"/>
      <c r="DG298" s="129"/>
      <c r="DH298" s="129"/>
      <c r="DI298" s="129"/>
      <c r="DJ298" s="129"/>
      <c r="DK298" s="129"/>
      <c r="DL298" s="129"/>
      <c r="DM298" s="129"/>
      <c r="DN298" s="129"/>
      <c r="DO298" s="129"/>
      <c r="DP298" s="129"/>
      <c r="DQ298" s="129"/>
      <c r="DR298" s="129"/>
      <c r="DS298" s="129"/>
      <c r="DT298" s="129"/>
      <c r="DU298" s="129"/>
      <c r="DV298" s="129"/>
      <c r="DW298" s="129"/>
      <c r="DX298" s="129"/>
      <c r="DY298" s="129"/>
      <c r="GD298" s="134"/>
      <c r="GE298" s="134"/>
    </row>
    <row r="299" spans="2:187" x14ac:dyDescent="0.25">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29"/>
      <c r="AE299" s="129"/>
      <c r="AF299" s="129"/>
      <c r="AG299" s="129"/>
      <c r="AH299" s="129"/>
      <c r="AI299" s="129"/>
      <c r="AJ299" s="129"/>
      <c r="AK299" s="129"/>
      <c r="AL299" s="129"/>
      <c r="AM299" s="129"/>
      <c r="AN299" s="129"/>
      <c r="AO299" s="129"/>
      <c r="AP299" s="129"/>
      <c r="AQ299" s="129"/>
      <c r="AR299" s="129"/>
      <c r="AS299" s="129"/>
      <c r="AT299" s="129"/>
      <c r="AU299" s="129"/>
      <c r="AV299" s="129"/>
      <c r="AW299" s="129"/>
      <c r="AX299" s="129"/>
      <c r="AY299" s="129"/>
      <c r="AZ299" s="129"/>
      <c r="BA299" s="129"/>
      <c r="BB299" s="129"/>
      <c r="BC299" s="129"/>
      <c r="BD299" s="129"/>
      <c r="BE299" s="129"/>
      <c r="BF299" s="129"/>
      <c r="BG299" s="129"/>
      <c r="BH299" s="129"/>
      <c r="BI299" s="129"/>
      <c r="BJ299" s="129"/>
      <c r="BK299" s="129"/>
      <c r="BL299" s="129"/>
      <c r="BM299" s="129"/>
      <c r="BN299" s="129"/>
      <c r="BO299" s="129"/>
      <c r="BP299" s="129"/>
      <c r="BQ299" s="129"/>
      <c r="BR299" s="129"/>
      <c r="BS299" s="129"/>
      <c r="BT299" s="129"/>
      <c r="BU299" s="129"/>
      <c r="BV299" s="129"/>
      <c r="BW299" s="129"/>
      <c r="BX299" s="129"/>
      <c r="BY299" s="129"/>
      <c r="BZ299" s="129"/>
      <c r="CA299" s="129"/>
      <c r="CB299" s="129"/>
      <c r="CC299" s="129"/>
      <c r="CD299" s="129"/>
      <c r="CE299" s="129"/>
      <c r="CF299" s="129"/>
      <c r="CG299" s="129"/>
      <c r="CH299" s="129"/>
      <c r="CI299" s="129"/>
      <c r="CJ299" s="129"/>
      <c r="CK299" s="129"/>
      <c r="CL299" s="129"/>
      <c r="CM299" s="129"/>
      <c r="CN299" s="129"/>
      <c r="CO299" s="129"/>
      <c r="CP299" s="129"/>
      <c r="CQ299" s="129"/>
      <c r="CR299" s="129"/>
      <c r="CS299" s="129"/>
      <c r="CT299" s="129"/>
      <c r="CU299" s="129"/>
      <c r="CV299" s="129"/>
      <c r="CW299" s="129"/>
      <c r="CX299" s="129"/>
      <c r="CY299" s="129"/>
      <c r="CZ299" s="129"/>
      <c r="DA299" s="129"/>
      <c r="DB299" s="129"/>
      <c r="DC299" s="129"/>
      <c r="DD299" s="129"/>
      <c r="DE299" s="129"/>
      <c r="DF299" s="129"/>
      <c r="DG299" s="129"/>
      <c r="DH299" s="129"/>
      <c r="DI299" s="129"/>
      <c r="DJ299" s="129"/>
      <c r="DK299" s="129"/>
      <c r="DL299" s="129"/>
      <c r="DM299" s="129"/>
      <c r="DN299" s="129"/>
      <c r="DO299" s="129"/>
      <c r="DP299" s="129"/>
      <c r="DQ299" s="129"/>
      <c r="DR299" s="129"/>
      <c r="DS299" s="129"/>
      <c r="DT299" s="129"/>
      <c r="DU299" s="129"/>
      <c r="DV299" s="129"/>
      <c r="DW299" s="129"/>
      <c r="DX299" s="129"/>
      <c r="DY299" s="129"/>
      <c r="GD299" s="134"/>
      <c r="GE299" s="134"/>
    </row>
    <row r="300" spans="2:187" x14ac:dyDescent="0.25">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c r="AI300" s="129"/>
      <c r="AJ300" s="129"/>
      <c r="AK300" s="129"/>
      <c r="AL300" s="129"/>
      <c r="AM300" s="129"/>
      <c r="AN300" s="129"/>
      <c r="AO300" s="129"/>
      <c r="AP300" s="129"/>
      <c r="AQ300" s="129"/>
      <c r="AR300" s="129"/>
      <c r="AS300" s="129"/>
      <c r="AT300" s="129"/>
      <c r="AU300" s="129"/>
      <c r="AV300" s="129"/>
      <c r="AW300" s="129"/>
      <c r="AX300" s="129"/>
      <c r="AY300" s="129"/>
      <c r="AZ300" s="129"/>
      <c r="BA300" s="129"/>
      <c r="BB300" s="129"/>
      <c r="BC300" s="129"/>
      <c r="BD300" s="129"/>
      <c r="BE300" s="129"/>
      <c r="BF300" s="129"/>
      <c r="BG300" s="129"/>
      <c r="BH300" s="129"/>
      <c r="BI300" s="129"/>
      <c r="BJ300" s="129"/>
      <c r="BK300" s="129"/>
      <c r="BL300" s="129"/>
      <c r="BM300" s="129"/>
      <c r="BN300" s="129"/>
      <c r="BO300" s="129"/>
      <c r="BP300" s="129"/>
      <c r="BQ300" s="129"/>
      <c r="BR300" s="129"/>
      <c r="BS300" s="129"/>
      <c r="BT300" s="129"/>
      <c r="BU300" s="129"/>
      <c r="BV300" s="129"/>
      <c r="BW300" s="129"/>
      <c r="BX300" s="129"/>
      <c r="BY300" s="129"/>
      <c r="BZ300" s="129"/>
      <c r="CA300" s="129"/>
      <c r="CB300" s="129"/>
      <c r="CC300" s="129"/>
      <c r="CD300" s="129"/>
      <c r="CE300" s="129"/>
      <c r="CF300" s="129"/>
      <c r="CG300" s="129"/>
      <c r="CH300" s="129"/>
      <c r="CI300" s="129"/>
      <c r="CJ300" s="129"/>
      <c r="CK300" s="129"/>
      <c r="CL300" s="129"/>
      <c r="CM300" s="129"/>
      <c r="CN300" s="129"/>
      <c r="CO300" s="129"/>
      <c r="CP300" s="129"/>
      <c r="CQ300" s="129"/>
      <c r="CR300" s="129"/>
      <c r="CS300" s="129"/>
      <c r="CT300" s="129"/>
      <c r="CU300" s="129"/>
      <c r="CV300" s="129"/>
      <c r="CW300" s="129"/>
      <c r="CX300" s="129"/>
      <c r="CY300" s="129"/>
      <c r="CZ300" s="129"/>
      <c r="DA300" s="129"/>
      <c r="DB300" s="129"/>
      <c r="DC300" s="129"/>
      <c r="DD300" s="129"/>
      <c r="DE300" s="129"/>
      <c r="DF300" s="129"/>
      <c r="DG300" s="129"/>
      <c r="DH300" s="129"/>
      <c r="DI300" s="129"/>
      <c r="DJ300" s="129"/>
      <c r="DK300" s="129"/>
      <c r="DL300" s="129"/>
      <c r="DM300" s="129"/>
      <c r="DN300" s="129"/>
      <c r="DO300" s="129"/>
      <c r="DP300" s="129"/>
      <c r="DQ300" s="129"/>
      <c r="DR300" s="129"/>
      <c r="DS300" s="129"/>
      <c r="DT300" s="129"/>
      <c r="DU300" s="129"/>
      <c r="DV300" s="129"/>
      <c r="DW300" s="129"/>
      <c r="DX300" s="129"/>
      <c r="DY300" s="129"/>
      <c r="GD300" s="134"/>
      <c r="GE300" s="134"/>
    </row>
    <row r="301" spans="2:187" x14ac:dyDescent="0.25">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c r="AI301" s="129"/>
      <c r="AJ301" s="129"/>
      <c r="AK301" s="129"/>
      <c r="AL301" s="129"/>
      <c r="AM301" s="129"/>
      <c r="AN301" s="129"/>
      <c r="AO301" s="129"/>
      <c r="AP301" s="129"/>
      <c r="AQ301" s="129"/>
      <c r="AR301" s="129"/>
      <c r="AS301" s="129"/>
      <c r="AT301" s="129"/>
      <c r="AU301" s="129"/>
      <c r="AV301" s="129"/>
      <c r="AW301" s="129"/>
      <c r="AX301" s="129"/>
      <c r="AY301" s="129"/>
      <c r="AZ301" s="129"/>
      <c r="BA301" s="129"/>
      <c r="BB301" s="129"/>
      <c r="BC301" s="129"/>
      <c r="BD301" s="129"/>
      <c r="BE301" s="129"/>
      <c r="BF301" s="129"/>
      <c r="BG301" s="129"/>
      <c r="BH301" s="129"/>
      <c r="BI301" s="129"/>
      <c r="BJ301" s="129"/>
      <c r="BK301" s="129"/>
      <c r="BL301" s="129"/>
      <c r="BM301" s="129"/>
      <c r="BN301" s="129"/>
      <c r="BO301" s="129"/>
      <c r="BP301" s="129"/>
      <c r="BQ301" s="129"/>
      <c r="BR301" s="129"/>
      <c r="BS301" s="129"/>
      <c r="BT301" s="129"/>
      <c r="BU301" s="129"/>
      <c r="BV301" s="129"/>
      <c r="BW301" s="129"/>
      <c r="BX301" s="129"/>
      <c r="BY301" s="129"/>
      <c r="BZ301" s="129"/>
      <c r="CA301" s="129"/>
      <c r="CB301" s="129"/>
      <c r="CC301" s="129"/>
      <c r="CD301" s="129"/>
      <c r="CE301" s="129"/>
      <c r="CF301" s="129"/>
      <c r="CG301" s="129"/>
      <c r="CH301" s="129"/>
      <c r="CI301" s="129"/>
      <c r="CJ301" s="129"/>
      <c r="CK301" s="129"/>
      <c r="CL301" s="129"/>
      <c r="CM301" s="129"/>
      <c r="CN301" s="129"/>
      <c r="CO301" s="129"/>
      <c r="CP301" s="129"/>
      <c r="CQ301" s="129"/>
      <c r="CR301" s="129"/>
      <c r="CS301" s="129"/>
      <c r="CT301" s="129"/>
      <c r="CU301" s="129"/>
      <c r="CV301" s="129"/>
      <c r="CW301" s="129"/>
      <c r="CX301" s="129"/>
      <c r="CY301" s="129"/>
      <c r="CZ301" s="129"/>
      <c r="DA301" s="129"/>
      <c r="DB301" s="129"/>
      <c r="DC301" s="129"/>
      <c r="DD301" s="129"/>
      <c r="DE301" s="129"/>
      <c r="DF301" s="129"/>
      <c r="DG301" s="129"/>
      <c r="DH301" s="129"/>
      <c r="DI301" s="129"/>
      <c r="DJ301" s="129"/>
      <c r="DK301" s="129"/>
      <c r="DL301" s="129"/>
      <c r="DM301" s="129"/>
      <c r="DN301" s="129"/>
      <c r="DO301" s="129"/>
      <c r="DP301" s="129"/>
      <c r="DQ301" s="129"/>
      <c r="DR301" s="129"/>
      <c r="DS301" s="129"/>
      <c r="DT301" s="129"/>
      <c r="DU301" s="129"/>
      <c r="DV301" s="129"/>
      <c r="DW301" s="129"/>
      <c r="DX301" s="129"/>
      <c r="DY301" s="129"/>
      <c r="GD301" s="134"/>
      <c r="GE301" s="134"/>
    </row>
    <row r="302" spans="2:187" x14ac:dyDescent="0.25">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c r="AI302" s="129"/>
      <c r="AJ302" s="129"/>
      <c r="AK302" s="129"/>
      <c r="AL302" s="129"/>
      <c r="AM302" s="129"/>
      <c r="AN302" s="129"/>
      <c r="AO302" s="129"/>
      <c r="AP302" s="129"/>
      <c r="AQ302" s="129"/>
      <c r="AR302" s="129"/>
      <c r="AS302" s="129"/>
      <c r="AT302" s="129"/>
      <c r="AU302" s="129"/>
      <c r="AV302" s="129"/>
      <c r="AW302" s="129"/>
      <c r="AX302" s="129"/>
      <c r="AY302" s="129"/>
      <c r="AZ302" s="129"/>
      <c r="BA302" s="129"/>
      <c r="BB302" s="129"/>
      <c r="BC302" s="129"/>
      <c r="BD302" s="129"/>
      <c r="BE302" s="129"/>
      <c r="BF302" s="129"/>
      <c r="BG302" s="129"/>
      <c r="BH302" s="129"/>
      <c r="BI302" s="129"/>
      <c r="BJ302" s="129"/>
      <c r="BK302" s="129"/>
      <c r="BL302" s="129"/>
      <c r="BM302" s="129"/>
      <c r="BN302" s="129"/>
      <c r="BO302" s="129"/>
      <c r="BP302" s="129"/>
      <c r="BQ302" s="129"/>
      <c r="BR302" s="129"/>
      <c r="BS302" s="129"/>
      <c r="BT302" s="129"/>
      <c r="BU302" s="129"/>
      <c r="BV302" s="129"/>
      <c r="BW302" s="129"/>
      <c r="BX302" s="129"/>
      <c r="BY302" s="129"/>
      <c r="BZ302" s="129"/>
      <c r="CA302" s="129"/>
      <c r="CB302" s="129"/>
      <c r="CC302" s="129"/>
      <c r="CD302" s="129"/>
      <c r="CE302" s="129"/>
      <c r="CF302" s="129"/>
      <c r="CG302" s="129"/>
      <c r="CH302" s="129"/>
      <c r="CI302" s="129"/>
      <c r="CJ302" s="129"/>
      <c r="CK302" s="129"/>
      <c r="CL302" s="129"/>
      <c r="CM302" s="129"/>
      <c r="CN302" s="129"/>
      <c r="CO302" s="129"/>
      <c r="CP302" s="129"/>
      <c r="CQ302" s="129"/>
      <c r="CR302" s="129"/>
      <c r="CS302" s="129"/>
      <c r="CT302" s="129"/>
      <c r="CU302" s="129"/>
      <c r="CV302" s="129"/>
      <c r="CW302" s="129"/>
      <c r="CX302" s="129"/>
      <c r="CY302" s="129"/>
      <c r="CZ302" s="129"/>
      <c r="DA302" s="129"/>
      <c r="DB302" s="129"/>
      <c r="DC302" s="129"/>
      <c r="DD302" s="129"/>
      <c r="DE302" s="129"/>
      <c r="DF302" s="129"/>
      <c r="DG302" s="129"/>
      <c r="DH302" s="129"/>
      <c r="DI302" s="129"/>
      <c r="DJ302" s="129"/>
      <c r="DK302" s="129"/>
      <c r="DL302" s="129"/>
      <c r="DM302" s="129"/>
      <c r="DN302" s="129"/>
      <c r="DO302" s="129"/>
      <c r="DP302" s="129"/>
      <c r="DQ302" s="129"/>
      <c r="DR302" s="129"/>
      <c r="DS302" s="129"/>
      <c r="DT302" s="129"/>
      <c r="DU302" s="129"/>
      <c r="DV302" s="129"/>
      <c r="DW302" s="129"/>
      <c r="DX302" s="129"/>
      <c r="DY302" s="129"/>
      <c r="GD302" s="134"/>
      <c r="GE302" s="134"/>
    </row>
    <row r="303" spans="2:187" x14ac:dyDescent="0.25">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c r="AI303" s="129"/>
      <c r="AJ303" s="129"/>
      <c r="AK303" s="129"/>
      <c r="AL303" s="129"/>
      <c r="AM303" s="129"/>
      <c r="AN303" s="129"/>
      <c r="AO303" s="129"/>
      <c r="AP303" s="129"/>
      <c r="AQ303" s="129"/>
      <c r="AR303" s="129"/>
      <c r="AS303" s="129"/>
      <c r="AT303" s="129"/>
      <c r="AU303" s="129"/>
      <c r="AV303" s="129"/>
      <c r="AW303" s="129"/>
      <c r="AX303" s="129"/>
      <c r="AY303" s="129"/>
      <c r="AZ303" s="129"/>
      <c r="BA303" s="129"/>
      <c r="BB303" s="129"/>
      <c r="BC303" s="129"/>
      <c r="BD303" s="129"/>
      <c r="BE303" s="129"/>
      <c r="BF303" s="129"/>
      <c r="BG303" s="129"/>
      <c r="BH303" s="129"/>
      <c r="BI303" s="129"/>
      <c r="BJ303" s="129"/>
      <c r="BK303" s="129"/>
      <c r="BL303" s="129"/>
      <c r="BM303" s="129"/>
      <c r="BN303" s="129"/>
      <c r="BO303" s="129"/>
      <c r="BP303" s="129"/>
      <c r="BQ303" s="129"/>
      <c r="BR303" s="129"/>
      <c r="BS303" s="129"/>
      <c r="BT303" s="129"/>
      <c r="BU303" s="129"/>
      <c r="BV303" s="129"/>
      <c r="BW303" s="129"/>
      <c r="BX303" s="129"/>
      <c r="BY303" s="129"/>
      <c r="BZ303" s="129"/>
      <c r="CA303" s="129"/>
      <c r="CB303" s="129"/>
      <c r="CC303" s="129"/>
      <c r="CD303" s="129"/>
      <c r="CE303" s="129"/>
      <c r="CF303" s="129"/>
      <c r="CG303" s="129"/>
      <c r="CH303" s="129"/>
      <c r="CI303" s="129"/>
      <c r="CJ303" s="129"/>
      <c r="CK303" s="129"/>
      <c r="CL303" s="129"/>
      <c r="CM303" s="129"/>
      <c r="CN303" s="129"/>
      <c r="CO303" s="129"/>
      <c r="CP303" s="129"/>
      <c r="CQ303" s="129"/>
      <c r="CR303" s="129"/>
      <c r="CS303" s="129"/>
      <c r="CT303" s="129"/>
      <c r="CU303" s="129"/>
      <c r="CV303" s="129"/>
      <c r="CW303" s="129"/>
      <c r="CX303" s="129"/>
      <c r="CY303" s="129"/>
      <c r="CZ303" s="129"/>
      <c r="DA303" s="129"/>
      <c r="DB303" s="129"/>
      <c r="DC303" s="129"/>
      <c r="DD303" s="129"/>
      <c r="DE303" s="129"/>
      <c r="DF303" s="129"/>
      <c r="DG303" s="129"/>
      <c r="DH303" s="129"/>
      <c r="DI303" s="129"/>
      <c r="DJ303" s="129"/>
      <c r="DK303" s="129"/>
      <c r="DL303" s="129"/>
      <c r="DM303" s="129"/>
      <c r="DN303" s="129"/>
      <c r="DO303" s="129"/>
      <c r="DP303" s="129"/>
      <c r="DQ303" s="129"/>
      <c r="DR303" s="129"/>
      <c r="DS303" s="129"/>
      <c r="DT303" s="129"/>
      <c r="DU303" s="129"/>
      <c r="DV303" s="129"/>
      <c r="DW303" s="129"/>
      <c r="DX303" s="129"/>
      <c r="DY303" s="129"/>
      <c r="GD303" s="134"/>
      <c r="GE303" s="134"/>
    </row>
    <row r="304" spans="2:187" x14ac:dyDescent="0.25">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c r="AI304" s="129"/>
      <c r="AJ304" s="129"/>
      <c r="AK304" s="129"/>
      <c r="AL304" s="129"/>
      <c r="AM304" s="129"/>
      <c r="AN304" s="129"/>
      <c r="AO304" s="129"/>
      <c r="AP304" s="129"/>
      <c r="AQ304" s="129"/>
      <c r="AR304" s="129"/>
      <c r="AS304" s="129"/>
      <c r="AT304" s="129"/>
      <c r="AU304" s="129"/>
      <c r="AV304" s="129"/>
      <c r="AW304" s="129"/>
      <c r="AX304" s="129"/>
      <c r="AY304" s="129"/>
      <c r="AZ304" s="129"/>
      <c r="BA304" s="129"/>
      <c r="BB304" s="129"/>
      <c r="BC304" s="129"/>
      <c r="BD304" s="129"/>
      <c r="BE304" s="129"/>
      <c r="BF304" s="129"/>
      <c r="BG304" s="129"/>
      <c r="BH304" s="129"/>
      <c r="BI304" s="129"/>
      <c r="BJ304" s="129"/>
      <c r="BK304" s="129"/>
      <c r="BL304" s="129"/>
      <c r="BM304" s="129"/>
      <c r="BN304" s="129"/>
      <c r="BO304" s="129"/>
      <c r="BP304" s="129"/>
      <c r="BQ304" s="129"/>
      <c r="BR304" s="129"/>
      <c r="BS304" s="129"/>
      <c r="BT304" s="129"/>
      <c r="BU304" s="129"/>
      <c r="BV304" s="129"/>
      <c r="BW304" s="129"/>
      <c r="BX304" s="129"/>
      <c r="BY304" s="129"/>
      <c r="BZ304" s="129"/>
      <c r="CA304" s="129"/>
      <c r="CB304" s="129"/>
      <c r="CC304" s="129"/>
      <c r="CD304" s="129"/>
      <c r="CE304" s="129"/>
      <c r="CF304" s="129"/>
      <c r="CG304" s="129"/>
      <c r="CH304" s="129"/>
      <c r="CI304" s="129"/>
      <c r="CJ304" s="129"/>
      <c r="CK304" s="129"/>
      <c r="CL304" s="129"/>
      <c r="CM304" s="129"/>
      <c r="CN304" s="129"/>
      <c r="CO304" s="129"/>
      <c r="CP304" s="129"/>
      <c r="CQ304" s="129"/>
      <c r="CR304" s="129"/>
      <c r="CS304" s="129"/>
      <c r="CT304" s="129"/>
      <c r="CU304" s="129"/>
      <c r="CV304" s="129"/>
      <c r="CW304" s="129"/>
      <c r="CX304" s="129"/>
      <c r="CY304" s="129"/>
      <c r="CZ304" s="129"/>
      <c r="DA304" s="129"/>
      <c r="DB304" s="129"/>
      <c r="DC304" s="129"/>
      <c r="DD304" s="129"/>
      <c r="DE304" s="129"/>
      <c r="DF304" s="129"/>
      <c r="DG304" s="129"/>
      <c r="DH304" s="129"/>
      <c r="DI304" s="129"/>
      <c r="DJ304" s="129"/>
      <c r="DK304" s="129"/>
      <c r="DL304" s="129"/>
      <c r="DM304" s="129"/>
      <c r="DN304" s="129"/>
      <c r="DO304" s="129"/>
      <c r="DP304" s="129"/>
      <c r="DQ304" s="129"/>
      <c r="DR304" s="129"/>
      <c r="DS304" s="129"/>
      <c r="DT304" s="129"/>
      <c r="DU304" s="129"/>
      <c r="DV304" s="129"/>
      <c r="DW304" s="129"/>
      <c r="DX304" s="129"/>
      <c r="DY304" s="129"/>
      <c r="GD304" s="134"/>
      <c r="GE304" s="134"/>
    </row>
    <row r="305" spans="2:187" x14ac:dyDescent="0.25">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c r="AI305" s="129"/>
      <c r="AJ305" s="129"/>
      <c r="AK305" s="129"/>
      <c r="AL305" s="129"/>
      <c r="AM305" s="129"/>
      <c r="AN305" s="129"/>
      <c r="AO305" s="129"/>
      <c r="AP305" s="129"/>
      <c r="AQ305" s="129"/>
      <c r="AR305" s="129"/>
      <c r="AS305" s="129"/>
      <c r="AT305" s="129"/>
      <c r="AU305" s="129"/>
      <c r="AV305" s="129"/>
      <c r="AW305" s="129"/>
      <c r="AX305" s="129"/>
      <c r="AY305" s="129"/>
      <c r="AZ305" s="129"/>
      <c r="BA305" s="129"/>
      <c r="BB305" s="129"/>
      <c r="BC305" s="129"/>
      <c r="BD305" s="129"/>
      <c r="BE305" s="129"/>
      <c r="BF305" s="129"/>
      <c r="BG305" s="129"/>
      <c r="BH305" s="129"/>
      <c r="BI305" s="129"/>
      <c r="BJ305" s="129"/>
      <c r="BK305" s="129"/>
      <c r="BL305" s="129"/>
      <c r="BM305" s="129"/>
      <c r="BN305" s="129"/>
      <c r="BO305" s="129"/>
      <c r="BP305" s="129"/>
      <c r="BQ305" s="129"/>
      <c r="BR305" s="129"/>
      <c r="BS305" s="129"/>
      <c r="BT305" s="129"/>
      <c r="BU305" s="129"/>
      <c r="BV305" s="129"/>
      <c r="BW305" s="129"/>
      <c r="BX305" s="129"/>
      <c r="BY305" s="129"/>
      <c r="BZ305" s="129"/>
      <c r="CA305" s="129"/>
      <c r="CB305" s="129"/>
      <c r="CC305" s="129"/>
      <c r="CD305" s="129"/>
      <c r="CE305" s="129"/>
      <c r="CF305" s="129"/>
      <c r="CG305" s="129"/>
      <c r="CH305" s="129"/>
      <c r="CI305" s="129"/>
      <c r="CJ305" s="129"/>
      <c r="CK305" s="129"/>
      <c r="CL305" s="129"/>
      <c r="CM305" s="129"/>
      <c r="CN305" s="129"/>
      <c r="CO305" s="129"/>
      <c r="CP305" s="129"/>
      <c r="CQ305" s="129"/>
      <c r="CR305" s="129"/>
      <c r="CS305" s="129"/>
      <c r="CT305" s="129"/>
      <c r="CU305" s="129"/>
      <c r="CV305" s="129"/>
      <c r="CW305" s="129"/>
      <c r="CX305" s="129"/>
      <c r="CY305" s="129"/>
      <c r="CZ305" s="129"/>
      <c r="DA305" s="129"/>
      <c r="DB305" s="129"/>
      <c r="DC305" s="129"/>
      <c r="DD305" s="129"/>
      <c r="DE305" s="129"/>
      <c r="DF305" s="129"/>
      <c r="DG305" s="129"/>
      <c r="DH305" s="129"/>
      <c r="DI305" s="129"/>
      <c r="DJ305" s="129"/>
      <c r="DK305" s="129"/>
      <c r="DL305" s="129"/>
      <c r="DM305" s="129"/>
      <c r="DN305" s="129"/>
      <c r="DO305" s="129"/>
      <c r="DP305" s="129"/>
      <c r="DQ305" s="129"/>
      <c r="DR305" s="129"/>
      <c r="DS305" s="129"/>
      <c r="DT305" s="129"/>
      <c r="DU305" s="129"/>
      <c r="DV305" s="129"/>
      <c r="DW305" s="129"/>
      <c r="DX305" s="129"/>
      <c r="DY305" s="129"/>
      <c r="GD305" s="134"/>
      <c r="GE305" s="134"/>
    </row>
    <row r="306" spans="2:187" x14ac:dyDescent="0.25">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c r="AI306" s="129"/>
      <c r="AJ306" s="129"/>
      <c r="AK306" s="129"/>
      <c r="AL306" s="129"/>
      <c r="AM306" s="129"/>
      <c r="AN306" s="129"/>
      <c r="AO306" s="129"/>
      <c r="AP306" s="129"/>
      <c r="AQ306" s="129"/>
      <c r="AR306" s="129"/>
      <c r="AS306" s="129"/>
      <c r="AT306" s="129"/>
      <c r="AU306" s="129"/>
      <c r="AV306" s="129"/>
      <c r="AW306" s="129"/>
      <c r="AX306" s="129"/>
      <c r="AY306" s="129"/>
      <c r="AZ306" s="129"/>
      <c r="BA306" s="129"/>
      <c r="BB306" s="129"/>
      <c r="BC306" s="129"/>
      <c r="BD306" s="129"/>
      <c r="BE306" s="129"/>
      <c r="BF306" s="129"/>
      <c r="BG306" s="129"/>
      <c r="BH306" s="129"/>
      <c r="BI306" s="129"/>
      <c r="BJ306" s="129"/>
      <c r="BK306" s="129"/>
      <c r="BL306" s="129"/>
      <c r="BM306" s="129"/>
      <c r="BN306" s="129"/>
      <c r="BO306" s="129"/>
      <c r="BP306" s="129"/>
      <c r="BQ306" s="129"/>
      <c r="BR306" s="129"/>
      <c r="BS306" s="129"/>
      <c r="BT306" s="129"/>
      <c r="BU306" s="129"/>
      <c r="BV306" s="129"/>
      <c r="BW306" s="129"/>
      <c r="BX306" s="129"/>
      <c r="BY306" s="129"/>
      <c r="BZ306" s="129"/>
      <c r="CA306" s="129"/>
      <c r="CB306" s="129"/>
      <c r="CC306" s="129"/>
      <c r="CD306" s="129"/>
      <c r="CE306" s="129"/>
      <c r="CF306" s="129"/>
      <c r="CG306" s="129"/>
      <c r="CH306" s="129"/>
      <c r="CI306" s="129"/>
      <c r="CJ306" s="129"/>
      <c r="CK306" s="129"/>
      <c r="CL306" s="129"/>
      <c r="CM306" s="129"/>
      <c r="CN306" s="129"/>
      <c r="CO306" s="129"/>
      <c r="CP306" s="129"/>
      <c r="CQ306" s="129"/>
      <c r="CR306" s="129"/>
      <c r="CS306" s="129"/>
      <c r="CT306" s="129"/>
      <c r="CU306" s="129"/>
      <c r="CV306" s="129"/>
      <c r="CW306" s="129"/>
      <c r="CX306" s="129"/>
      <c r="CY306" s="129"/>
      <c r="CZ306" s="129"/>
      <c r="DA306" s="129"/>
      <c r="DB306" s="129"/>
      <c r="DC306" s="129"/>
      <c r="DD306" s="129"/>
      <c r="DE306" s="129"/>
      <c r="DF306" s="129"/>
      <c r="DG306" s="129"/>
      <c r="DH306" s="129"/>
      <c r="DI306" s="129"/>
      <c r="DJ306" s="129"/>
      <c r="DK306" s="129"/>
      <c r="DL306" s="129"/>
      <c r="DM306" s="129"/>
      <c r="DN306" s="129"/>
      <c r="DO306" s="129"/>
      <c r="DP306" s="129"/>
      <c r="DQ306" s="129"/>
      <c r="DR306" s="129"/>
      <c r="DS306" s="129"/>
      <c r="DT306" s="129"/>
      <c r="DU306" s="129"/>
      <c r="DV306" s="129"/>
      <c r="DW306" s="129"/>
      <c r="DX306" s="129"/>
      <c r="DY306" s="129"/>
      <c r="GD306" s="134"/>
      <c r="GE306" s="134"/>
    </row>
    <row r="307" spans="2:187" x14ac:dyDescent="0.25">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29"/>
      <c r="AE307" s="129"/>
      <c r="AF307" s="129"/>
      <c r="AG307" s="129"/>
      <c r="AH307" s="129"/>
      <c r="AI307" s="129"/>
      <c r="AJ307" s="129"/>
      <c r="AK307" s="129"/>
      <c r="AL307" s="129"/>
      <c r="AM307" s="129"/>
      <c r="AN307" s="129"/>
      <c r="AO307" s="129"/>
      <c r="AP307" s="129"/>
      <c r="AQ307" s="129"/>
      <c r="AR307" s="129"/>
      <c r="AS307" s="129"/>
      <c r="AT307" s="129"/>
      <c r="AU307" s="129"/>
      <c r="AV307" s="129"/>
      <c r="AW307" s="129"/>
      <c r="AX307" s="129"/>
      <c r="AY307" s="129"/>
      <c r="AZ307" s="129"/>
      <c r="BA307" s="129"/>
      <c r="BB307" s="129"/>
      <c r="BC307" s="129"/>
      <c r="BD307" s="129"/>
      <c r="BE307" s="129"/>
      <c r="BF307" s="129"/>
      <c r="BG307" s="129"/>
      <c r="BH307" s="129"/>
      <c r="BI307" s="129"/>
      <c r="BJ307" s="129"/>
      <c r="BK307" s="129"/>
      <c r="BL307" s="129"/>
      <c r="BM307" s="129"/>
      <c r="BN307" s="129"/>
      <c r="BO307" s="129"/>
      <c r="BP307" s="129"/>
      <c r="BQ307" s="129"/>
      <c r="BR307" s="129"/>
      <c r="BS307" s="129"/>
      <c r="BT307" s="129"/>
      <c r="BU307" s="129"/>
      <c r="BV307" s="129"/>
      <c r="BW307" s="129"/>
      <c r="BX307" s="129"/>
      <c r="BY307" s="129"/>
      <c r="BZ307" s="129"/>
      <c r="CA307" s="129"/>
      <c r="CB307" s="129"/>
      <c r="CC307" s="129"/>
      <c r="CD307" s="129"/>
      <c r="CE307" s="129"/>
      <c r="CF307" s="129"/>
      <c r="CG307" s="129"/>
      <c r="CH307" s="129"/>
      <c r="CI307" s="129"/>
      <c r="CJ307" s="129"/>
      <c r="CK307" s="129"/>
      <c r="CL307" s="129"/>
      <c r="CM307" s="129"/>
      <c r="CN307" s="129"/>
      <c r="CO307" s="129"/>
      <c r="CP307" s="129"/>
      <c r="CQ307" s="129"/>
      <c r="CR307" s="129"/>
      <c r="CS307" s="129"/>
      <c r="CT307" s="129"/>
      <c r="CU307" s="129"/>
      <c r="CV307" s="129"/>
      <c r="CW307" s="129"/>
      <c r="CX307" s="129"/>
      <c r="CY307" s="129"/>
      <c r="CZ307" s="129"/>
      <c r="DA307" s="129"/>
      <c r="DB307" s="129"/>
      <c r="DC307" s="129"/>
      <c r="DD307" s="129"/>
      <c r="DE307" s="129"/>
      <c r="DF307" s="129"/>
      <c r="DG307" s="129"/>
      <c r="DH307" s="129"/>
      <c r="DI307" s="129"/>
      <c r="DJ307" s="129"/>
      <c r="DK307" s="129"/>
      <c r="DL307" s="129"/>
      <c r="DM307" s="129"/>
      <c r="DN307" s="129"/>
      <c r="DO307" s="129"/>
      <c r="DP307" s="129"/>
      <c r="DQ307" s="129"/>
      <c r="DR307" s="129"/>
      <c r="DS307" s="129"/>
      <c r="DT307" s="129"/>
      <c r="DU307" s="129"/>
      <c r="DV307" s="129"/>
      <c r="DW307" s="129"/>
      <c r="DX307" s="129"/>
      <c r="DY307" s="129"/>
      <c r="GD307" s="134"/>
      <c r="GE307" s="134"/>
    </row>
    <row r="308" spans="2:187" x14ac:dyDescent="0.25">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29"/>
      <c r="AE308" s="129"/>
      <c r="AF308" s="129"/>
      <c r="AG308" s="129"/>
      <c r="AH308" s="129"/>
      <c r="AI308" s="129"/>
      <c r="AJ308" s="129"/>
      <c r="AK308" s="129"/>
      <c r="AL308" s="129"/>
      <c r="AM308" s="129"/>
      <c r="AN308" s="129"/>
      <c r="AO308" s="129"/>
      <c r="AP308" s="129"/>
      <c r="AQ308" s="129"/>
      <c r="AR308" s="129"/>
      <c r="AS308" s="129"/>
      <c r="AT308" s="129"/>
      <c r="AU308" s="129"/>
      <c r="AV308" s="129"/>
      <c r="AW308" s="129"/>
      <c r="AX308" s="129"/>
      <c r="AY308" s="129"/>
      <c r="AZ308" s="129"/>
      <c r="BA308" s="129"/>
      <c r="BB308" s="129"/>
      <c r="BC308" s="129"/>
      <c r="BD308" s="129"/>
      <c r="BE308" s="129"/>
      <c r="BF308" s="129"/>
      <c r="BG308" s="129"/>
      <c r="BH308" s="129"/>
      <c r="BI308" s="129"/>
      <c r="BJ308" s="129"/>
      <c r="BK308" s="129"/>
      <c r="BL308" s="129"/>
      <c r="BM308" s="129"/>
      <c r="BN308" s="129"/>
      <c r="BO308" s="129"/>
      <c r="BP308" s="129"/>
      <c r="BQ308" s="129"/>
      <c r="BR308" s="129"/>
      <c r="BS308" s="129"/>
      <c r="BT308" s="129"/>
      <c r="BU308" s="129"/>
      <c r="BV308" s="129"/>
      <c r="BW308" s="129"/>
      <c r="BX308" s="129"/>
      <c r="BY308" s="129"/>
      <c r="BZ308" s="129"/>
      <c r="CA308" s="129"/>
      <c r="CB308" s="129"/>
      <c r="CC308" s="129"/>
      <c r="CD308" s="129"/>
      <c r="CE308" s="129"/>
      <c r="CF308" s="129"/>
      <c r="CG308" s="129"/>
      <c r="CH308" s="129"/>
      <c r="CI308" s="129"/>
      <c r="CJ308" s="129"/>
      <c r="CK308" s="129"/>
      <c r="CL308" s="129"/>
      <c r="CM308" s="129"/>
      <c r="CN308" s="129"/>
      <c r="CO308" s="129"/>
      <c r="CP308" s="129"/>
      <c r="CQ308" s="129"/>
      <c r="CR308" s="129"/>
      <c r="CS308" s="129"/>
      <c r="CT308" s="129"/>
      <c r="CU308" s="129"/>
      <c r="CV308" s="129"/>
      <c r="CW308" s="129"/>
      <c r="CX308" s="129"/>
      <c r="CY308" s="129"/>
      <c r="CZ308" s="129"/>
      <c r="DA308" s="129"/>
      <c r="DB308" s="129"/>
      <c r="DC308" s="129"/>
      <c r="DD308" s="129"/>
      <c r="DE308" s="129"/>
      <c r="DF308" s="129"/>
      <c r="DG308" s="129"/>
      <c r="DH308" s="129"/>
      <c r="DI308" s="129"/>
      <c r="DJ308" s="129"/>
      <c r="DK308" s="129"/>
      <c r="DL308" s="129"/>
      <c r="DM308" s="129"/>
      <c r="DN308" s="129"/>
      <c r="DO308" s="129"/>
      <c r="DP308" s="129"/>
      <c r="DQ308" s="129"/>
      <c r="DR308" s="129"/>
      <c r="DS308" s="129"/>
      <c r="DT308" s="129"/>
      <c r="DU308" s="129"/>
      <c r="DV308" s="129"/>
      <c r="DW308" s="129"/>
      <c r="DX308" s="129"/>
      <c r="DY308" s="129"/>
      <c r="GD308" s="134"/>
      <c r="GE308" s="134"/>
    </row>
    <row r="309" spans="2:187" x14ac:dyDescent="0.25">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c r="AI309" s="129"/>
      <c r="AJ309" s="129"/>
      <c r="AK309" s="129"/>
      <c r="AL309" s="129"/>
      <c r="AM309" s="129"/>
      <c r="AN309" s="129"/>
      <c r="AO309" s="129"/>
      <c r="AP309" s="129"/>
      <c r="AQ309" s="129"/>
      <c r="AR309" s="129"/>
      <c r="AS309" s="129"/>
      <c r="AT309" s="129"/>
      <c r="AU309" s="129"/>
      <c r="AV309" s="129"/>
      <c r="AW309" s="129"/>
      <c r="AX309" s="129"/>
      <c r="AY309" s="129"/>
      <c r="AZ309" s="129"/>
      <c r="BA309" s="129"/>
      <c r="BB309" s="129"/>
      <c r="BC309" s="129"/>
      <c r="BD309" s="129"/>
      <c r="BE309" s="129"/>
      <c r="BF309" s="129"/>
      <c r="BG309" s="129"/>
      <c r="BH309" s="129"/>
      <c r="BI309" s="129"/>
      <c r="BJ309" s="129"/>
      <c r="BK309" s="129"/>
      <c r="BL309" s="129"/>
      <c r="BM309" s="129"/>
      <c r="BN309" s="129"/>
      <c r="BO309" s="129"/>
      <c r="BP309" s="129"/>
      <c r="BQ309" s="129"/>
      <c r="BR309" s="129"/>
      <c r="BS309" s="129"/>
      <c r="BT309" s="129"/>
      <c r="BU309" s="129"/>
      <c r="BV309" s="129"/>
      <c r="BW309" s="129"/>
      <c r="BX309" s="129"/>
      <c r="BY309" s="129"/>
      <c r="BZ309" s="129"/>
      <c r="CA309" s="129"/>
      <c r="CB309" s="129"/>
      <c r="CC309" s="129"/>
      <c r="CD309" s="129"/>
      <c r="CE309" s="129"/>
      <c r="CF309" s="129"/>
      <c r="CG309" s="129"/>
      <c r="CH309" s="129"/>
      <c r="CI309" s="129"/>
      <c r="CJ309" s="129"/>
      <c r="CK309" s="129"/>
      <c r="CL309" s="129"/>
      <c r="CM309" s="129"/>
      <c r="CN309" s="129"/>
      <c r="CO309" s="129"/>
      <c r="CP309" s="129"/>
      <c r="CQ309" s="129"/>
      <c r="CR309" s="129"/>
      <c r="CS309" s="129"/>
      <c r="CT309" s="129"/>
      <c r="CU309" s="129"/>
      <c r="CV309" s="129"/>
      <c r="CW309" s="129"/>
      <c r="CX309" s="129"/>
      <c r="CY309" s="129"/>
      <c r="CZ309" s="129"/>
      <c r="DA309" s="129"/>
      <c r="DB309" s="129"/>
      <c r="DC309" s="129"/>
      <c r="DD309" s="129"/>
      <c r="DE309" s="129"/>
      <c r="DF309" s="129"/>
      <c r="DG309" s="129"/>
      <c r="DH309" s="129"/>
      <c r="DI309" s="129"/>
      <c r="DJ309" s="129"/>
      <c r="DK309" s="129"/>
      <c r="DL309" s="129"/>
      <c r="DM309" s="129"/>
      <c r="DN309" s="129"/>
      <c r="DO309" s="129"/>
      <c r="DP309" s="129"/>
      <c r="DQ309" s="129"/>
      <c r="DR309" s="129"/>
      <c r="DS309" s="129"/>
      <c r="DT309" s="129"/>
      <c r="DU309" s="129"/>
      <c r="DV309" s="129"/>
      <c r="DW309" s="129"/>
      <c r="DX309" s="129"/>
      <c r="DY309" s="129"/>
      <c r="GD309" s="134"/>
      <c r="GE309" s="134"/>
    </row>
    <row r="310" spans="2:187" x14ac:dyDescent="0.25">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c r="AI310" s="129"/>
      <c r="AJ310" s="129"/>
      <c r="AK310" s="129"/>
      <c r="AL310" s="129"/>
      <c r="AM310" s="129"/>
      <c r="AN310" s="129"/>
      <c r="AO310" s="129"/>
      <c r="AP310" s="129"/>
      <c r="AQ310" s="129"/>
      <c r="AR310" s="129"/>
      <c r="AS310" s="129"/>
      <c r="AT310" s="129"/>
      <c r="AU310" s="129"/>
      <c r="AV310" s="129"/>
      <c r="AW310" s="129"/>
      <c r="AX310" s="129"/>
      <c r="AY310" s="129"/>
      <c r="AZ310" s="129"/>
      <c r="BA310" s="129"/>
      <c r="BB310" s="129"/>
      <c r="BC310" s="129"/>
      <c r="BD310" s="129"/>
      <c r="BE310" s="129"/>
      <c r="BF310" s="129"/>
      <c r="BG310" s="129"/>
      <c r="BH310" s="129"/>
      <c r="BI310" s="129"/>
      <c r="BJ310" s="129"/>
      <c r="BK310" s="129"/>
      <c r="BL310" s="129"/>
      <c r="BM310" s="129"/>
      <c r="BN310" s="129"/>
      <c r="BO310" s="129"/>
      <c r="BP310" s="129"/>
      <c r="BQ310" s="129"/>
      <c r="BR310" s="129"/>
      <c r="BS310" s="129"/>
      <c r="BT310" s="129"/>
      <c r="BU310" s="129"/>
      <c r="BV310" s="129"/>
      <c r="BW310" s="129"/>
      <c r="BX310" s="129"/>
      <c r="BY310" s="129"/>
      <c r="BZ310" s="129"/>
      <c r="CA310" s="129"/>
      <c r="CB310" s="129"/>
      <c r="CC310" s="129"/>
      <c r="CD310" s="129"/>
      <c r="CE310" s="129"/>
      <c r="CF310" s="129"/>
      <c r="CG310" s="129"/>
      <c r="CH310" s="129"/>
      <c r="CI310" s="129"/>
      <c r="CJ310" s="129"/>
      <c r="CK310" s="129"/>
      <c r="CL310" s="129"/>
      <c r="CM310" s="129"/>
      <c r="CN310" s="129"/>
      <c r="CO310" s="129"/>
      <c r="CP310" s="129"/>
      <c r="CQ310" s="129"/>
      <c r="CR310" s="129"/>
      <c r="CS310" s="129"/>
      <c r="CT310" s="129"/>
      <c r="CU310" s="129"/>
      <c r="CV310" s="129"/>
      <c r="CW310" s="129"/>
      <c r="CX310" s="129"/>
      <c r="CY310" s="129"/>
      <c r="CZ310" s="129"/>
      <c r="DA310" s="129"/>
      <c r="DB310" s="129"/>
      <c r="DC310" s="129"/>
      <c r="DD310" s="129"/>
      <c r="DE310" s="129"/>
      <c r="DF310" s="129"/>
      <c r="DG310" s="129"/>
      <c r="DH310" s="129"/>
      <c r="DI310" s="129"/>
      <c r="DJ310" s="129"/>
      <c r="DK310" s="129"/>
      <c r="DL310" s="129"/>
      <c r="DM310" s="129"/>
      <c r="DN310" s="129"/>
      <c r="DO310" s="129"/>
      <c r="DP310" s="129"/>
      <c r="DQ310" s="129"/>
      <c r="DR310" s="129"/>
      <c r="DS310" s="129"/>
      <c r="DT310" s="129"/>
      <c r="DU310" s="129"/>
      <c r="DV310" s="129"/>
      <c r="DW310" s="129"/>
      <c r="DX310" s="129"/>
      <c r="DY310" s="129"/>
      <c r="GD310" s="134"/>
      <c r="GE310" s="134"/>
    </row>
    <row r="311" spans="2:187" x14ac:dyDescent="0.25">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c r="AI311" s="129"/>
      <c r="AJ311" s="129"/>
      <c r="AK311" s="129"/>
      <c r="AL311" s="129"/>
      <c r="AM311" s="129"/>
      <c r="AN311" s="129"/>
      <c r="AO311" s="129"/>
      <c r="AP311" s="129"/>
      <c r="AQ311" s="129"/>
      <c r="AR311" s="129"/>
      <c r="AS311" s="129"/>
      <c r="AT311" s="129"/>
      <c r="AU311" s="129"/>
      <c r="AV311" s="129"/>
      <c r="AW311" s="129"/>
      <c r="AX311" s="129"/>
      <c r="AY311" s="129"/>
      <c r="AZ311" s="129"/>
      <c r="BA311" s="129"/>
      <c r="BB311" s="129"/>
      <c r="BC311" s="129"/>
      <c r="BD311" s="129"/>
      <c r="BE311" s="129"/>
      <c r="BF311" s="129"/>
      <c r="BG311" s="129"/>
      <c r="BH311" s="129"/>
      <c r="BI311" s="129"/>
      <c r="BJ311" s="129"/>
      <c r="BK311" s="129"/>
      <c r="BL311" s="129"/>
      <c r="BM311" s="129"/>
      <c r="BN311" s="129"/>
      <c r="BO311" s="129"/>
      <c r="BP311" s="129"/>
      <c r="BQ311" s="129"/>
      <c r="BR311" s="129"/>
      <c r="BS311" s="129"/>
      <c r="BT311" s="129"/>
      <c r="BU311" s="129"/>
      <c r="BV311" s="129"/>
      <c r="BW311" s="129"/>
      <c r="BX311" s="129"/>
      <c r="BY311" s="129"/>
      <c r="BZ311" s="129"/>
      <c r="CA311" s="129"/>
      <c r="CB311" s="129"/>
      <c r="CC311" s="129"/>
      <c r="CD311" s="129"/>
      <c r="CE311" s="129"/>
      <c r="CF311" s="129"/>
      <c r="CG311" s="129"/>
      <c r="CH311" s="129"/>
      <c r="CI311" s="129"/>
      <c r="CJ311" s="129"/>
      <c r="CK311" s="129"/>
      <c r="CL311" s="129"/>
      <c r="CM311" s="129"/>
      <c r="CN311" s="129"/>
      <c r="CO311" s="129"/>
      <c r="CP311" s="129"/>
      <c r="CQ311" s="129"/>
      <c r="CR311" s="129"/>
      <c r="CS311" s="129"/>
      <c r="CT311" s="129"/>
      <c r="CU311" s="129"/>
      <c r="CV311" s="129"/>
      <c r="CW311" s="129"/>
      <c r="CX311" s="129"/>
      <c r="CY311" s="129"/>
      <c r="CZ311" s="129"/>
      <c r="DA311" s="129"/>
      <c r="DB311" s="129"/>
      <c r="DC311" s="129"/>
      <c r="DD311" s="129"/>
      <c r="DE311" s="129"/>
      <c r="DF311" s="129"/>
      <c r="DG311" s="129"/>
      <c r="DH311" s="129"/>
      <c r="DI311" s="129"/>
      <c r="DJ311" s="129"/>
      <c r="DK311" s="129"/>
      <c r="DL311" s="129"/>
      <c r="DM311" s="129"/>
      <c r="DN311" s="129"/>
      <c r="DO311" s="129"/>
      <c r="DP311" s="129"/>
      <c r="DQ311" s="129"/>
      <c r="DR311" s="129"/>
      <c r="DS311" s="129"/>
      <c r="DT311" s="129"/>
      <c r="DU311" s="129"/>
      <c r="DV311" s="129"/>
      <c r="DW311" s="129"/>
      <c r="DX311" s="129"/>
      <c r="DY311" s="129"/>
      <c r="GD311" s="134"/>
      <c r="GE311" s="134"/>
    </row>
    <row r="312" spans="2:187" x14ac:dyDescent="0.25">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29"/>
      <c r="AE312" s="129"/>
      <c r="AF312" s="129"/>
      <c r="AG312" s="129"/>
      <c r="AH312" s="129"/>
      <c r="AI312" s="129"/>
      <c r="AJ312" s="129"/>
      <c r="AK312" s="129"/>
      <c r="AL312" s="129"/>
      <c r="AM312" s="129"/>
      <c r="AN312" s="129"/>
      <c r="AO312" s="129"/>
      <c r="AP312" s="129"/>
      <c r="AQ312" s="129"/>
      <c r="AR312" s="129"/>
      <c r="AS312" s="129"/>
      <c r="AT312" s="129"/>
      <c r="AU312" s="129"/>
      <c r="AV312" s="129"/>
      <c r="AW312" s="129"/>
      <c r="AX312" s="129"/>
      <c r="AY312" s="129"/>
      <c r="AZ312" s="129"/>
      <c r="BA312" s="129"/>
      <c r="BB312" s="129"/>
      <c r="BC312" s="129"/>
      <c r="BD312" s="129"/>
      <c r="BE312" s="129"/>
      <c r="BF312" s="129"/>
      <c r="BG312" s="129"/>
      <c r="BH312" s="129"/>
      <c r="BI312" s="129"/>
      <c r="BJ312" s="129"/>
      <c r="BK312" s="129"/>
      <c r="BL312" s="129"/>
      <c r="BM312" s="129"/>
      <c r="BN312" s="129"/>
      <c r="BO312" s="129"/>
      <c r="BP312" s="129"/>
      <c r="BQ312" s="129"/>
      <c r="BR312" s="129"/>
      <c r="BS312" s="129"/>
      <c r="BT312" s="129"/>
      <c r="BU312" s="129"/>
      <c r="BV312" s="129"/>
      <c r="BW312" s="129"/>
      <c r="BX312" s="129"/>
      <c r="BY312" s="129"/>
      <c r="BZ312" s="129"/>
      <c r="CA312" s="129"/>
      <c r="CB312" s="129"/>
      <c r="CC312" s="129"/>
      <c r="CD312" s="129"/>
      <c r="CE312" s="129"/>
      <c r="CF312" s="129"/>
      <c r="CG312" s="129"/>
      <c r="CH312" s="129"/>
      <c r="CI312" s="129"/>
      <c r="CJ312" s="129"/>
      <c r="CK312" s="129"/>
      <c r="CL312" s="129"/>
      <c r="CM312" s="129"/>
      <c r="CN312" s="129"/>
      <c r="CO312" s="129"/>
      <c r="CP312" s="129"/>
      <c r="CQ312" s="129"/>
      <c r="CR312" s="129"/>
      <c r="CS312" s="129"/>
      <c r="CT312" s="129"/>
      <c r="CU312" s="129"/>
      <c r="CV312" s="129"/>
      <c r="CW312" s="129"/>
      <c r="CX312" s="129"/>
      <c r="CY312" s="129"/>
      <c r="CZ312" s="129"/>
      <c r="DA312" s="129"/>
      <c r="DB312" s="129"/>
      <c r="DC312" s="129"/>
      <c r="DD312" s="129"/>
      <c r="DE312" s="129"/>
      <c r="DF312" s="129"/>
      <c r="DG312" s="129"/>
      <c r="DH312" s="129"/>
      <c r="DI312" s="129"/>
      <c r="DJ312" s="129"/>
      <c r="DK312" s="129"/>
      <c r="DL312" s="129"/>
      <c r="DM312" s="129"/>
      <c r="DN312" s="129"/>
      <c r="DO312" s="129"/>
      <c r="DP312" s="129"/>
      <c r="DQ312" s="129"/>
      <c r="DR312" s="129"/>
      <c r="DS312" s="129"/>
      <c r="DT312" s="129"/>
      <c r="DU312" s="129"/>
      <c r="DV312" s="129"/>
      <c r="DW312" s="129"/>
      <c r="DX312" s="129"/>
      <c r="DY312" s="129"/>
      <c r="GD312" s="134"/>
      <c r="GE312" s="134"/>
    </row>
    <row r="313" spans="2:187" x14ac:dyDescent="0.25">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c r="AI313" s="129"/>
      <c r="AJ313" s="129"/>
      <c r="AK313" s="129"/>
      <c r="AL313" s="129"/>
      <c r="AM313" s="129"/>
      <c r="AN313" s="129"/>
      <c r="AO313" s="129"/>
      <c r="AP313" s="129"/>
      <c r="AQ313" s="129"/>
      <c r="AR313" s="129"/>
      <c r="AS313" s="129"/>
      <c r="AT313" s="129"/>
      <c r="AU313" s="129"/>
      <c r="AV313" s="129"/>
      <c r="AW313" s="129"/>
      <c r="AX313" s="129"/>
      <c r="AY313" s="129"/>
      <c r="AZ313" s="129"/>
      <c r="BA313" s="129"/>
      <c r="BB313" s="129"/>
      <c r="BC313" s="129"/>
      <c r="BD313" s="129"/>
      <c r="BE313" s="129"/>
      <c r="BF313" s="129"/>
      <c r="BG313" s="129"/>
      <c r="BH313" s="129"/>
      <c r="BI313" s="129"/>
      <c r="BJ313" s="129"/>
      <c r="BK313" s="129"/>
      <c r="BL313" s="129"/>
      <c r="BM313" s="129"/>
      <c r="BN313" s="129"/>
      <c r="BO313" s="129"/>
      <c r="BP313" s="129"/>
      <c r="BQ313" s="129"/>
      <c r="BR313" s="129"/>
      <c r="BS313" s="129"/>
      <c r="BT313" s="129"/>
      <c r="BU313" s="129"/>
      <c r="BV313" s="129"/>
      <c r="BW313" s="129"/>
      <c r="BX313" s="129"/>
      <c r="BY313" s="129"/>
      <c r="BZ313" s="129"/>
      <c r="CA313" s="129"/>
      <c r="CB313" s="129"/>
      <c r="CC313" s="129"/>
      <c r="CD313" s="129"/>
      <c r="CE313" s="129"/>
      <c r="CF313" s="129"/>
      <c r="CG313" s="129"/>
      <c r="CH313" s="129"/>
      <c r="CI313" s="129"/>
      <c r="CJ313" s="129"/>
      <c r="CK313" s="129"/>
      <c r="CL313" s="129"/>
      <c r="CM313" s="129"/>
      <c r="CN313" s="129"/>
      <c r="CO313" s="129"/>
      <c r="CP313" s="129"/>
      <c r="CQ313" s="129"/>
      <c r="CR313" s="129"/>
      <c r="CS313" s="129"/>
      <c r="CT313" s="129"/>
      <c r="CU313" s="129"/>
      <c r="CV313" s="129"/>
      <c r="CW313" s="129"/>
      <c r="CX313" s="129"/>
      <c r="CY313" s="129"/>
      <c r="CZ313" s="129"/>
      <c r="DA313" s="129"/>
      <c r="DB313" s="129"/>
      <c r="DC313" s="129"/>
      <c r="DD313" s="129"/>
      <c r="DE313" s="129"/>
      <c r="DF313" s="129"/>
      <c r="DG313" s="129"/>
      <c r="DH313" s="129"/>
      <c r="DI313" s="129"/>
      <c r="DJ313" s="129"/>
      <c r="DK313" s="129"/>
      <c r="DL313" s="129"/>
      <c r="DM313" s="129"/>
      <c r="DN313" s="129"/>
      <c r="DO313" s="129"/>
      <c r="DP313" s="129"/>
      <c r="DQ313" s="129"/>
      <c r="DR313" s="129"/>
      <c r="DS313" s="129"/>
      <c r="DT313" s="129"/>
      <c r="DU313" s="129"/>
      <c r="DV313" s="129"/>
      <c r="DW313" s="129"/>
      <c r="DX313" s="129"/>
      <c r="DY313" s="129"/>
      <c r="GD313" s="134"/>
      <c r="GE313" s="134"/>
    </row>
    <row r="314" spans="2:187" x14ac:dyDescent="0.25">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c r="AI314" s="129"/>
      <c r="AJ314" s="129"/>
      <c r="AK314" s="129"/>
      <c r="AL314" s="129"/>
      <c r="AM314" s="129"/>
      <c r="AN314" s="129"/>
      <c r="AO314" s="129"/>
      <c r="AP314" s="129"/>
      <c r="AQ314" s="129"/>
      <c r="AR314" s="129"/>
      <c r="AS314" s="129"/>
      <c r="AT314" s="129"/>
      <c r="AU314" s="129"/>
      <c r="AV314" s="129"/>
      <c r="AW314" s="129"/>
      <c r="AX314" s="129"/>
      <c r="AY314" s="129"/>
      <c r="AZ314" s="129"/>
      <c r="BA314" s="129"/>
      <c r="BB314" s="129"/>
      <c r="BC314" s="129"/>
      <c r="BD314" s="129"/>
      <c r="BE314" s="129"/>
      <c r="BF314" s="129"/>
      <c r="BG314" s="129"/>
      <c r="BH314" s="129"/>
      <c r="BI314" s="129"/>
      <c r="BJ314" s="129"/>
      <c r="BK314" s="129"/>
      <c r="BL314" s="129"/>
      <c r="BM314" s="129"/>
      <c r="BN314" s="129"/>
      <c r="BO314" s="129"/>
      <c r="BP314" s="129"/>
      <c r="BQ314" s="129"/>
      <c r="BR314" s="129"/>
      <c r="BS314" s="129"/>
      <c r="BT314" s="129"/>
      <c r="BU314" s="129"/>
      <c r="BV314" s="129"/>
      <c r="BW314" s="129"/>
      <c r="BX314" s="129"/>
      <c r="BY314" s="129"/>
      <c r="BZ314" s="129"/>
      <c r="CA314" s="129"/>
      <c r="CB314" s="129"/>
      <c r="CC314" s="129"/>
      <c r="CD314" s="129"/>
      <c r="CE314" s="129"/>
      <c r="CF314" s="129"/>
      <c r="CG314" s="129"/>
      <c r="CH314" s="129"/>
      <c r="CI314" s="129"/>
      <c r="CJ314" s="129"/>
      <c r="CK314" s="129"/>
      <c r="CL314" s="129"/>
      <c r="CM314" s="129"/>
      <c r="CN314" s="129"/>
      <c r="CO314" s="129"/>
      <c r="CP314" s="129"/>
      <c r="CQ314" s="129"/>
      <c r="CR314" s="129"/>
      <c r="CS314" s="129"/>
      <c r="CT314" s="129"/>
      <c r="CU314" s="129"/>
      <c r="CV314" s="129"/>
      <c r="CW314" s="129"/>
      <c r="CX314" s="129"/>
      <c r="CY314" s="129"/>
      <c r="CZ314" s="129"/>
      <c r="DA314" s="129"/>
      <c r="DB314" s="129"/>
      <c r="DC314" s="129"/>
      <c r="DD314" s="129"/>
      <c r="DE314" s="129"/>
      <c r="DF314" s="129"/>
      <c r="DG314" s="129"/>
      <c r="DH314" s="129"/>
      <c r="DI314" s="129"/>
      <c r="DJ314" s="129"/>
      <c r="DK314" s="129"/>
      <c r="DL314" s="129"/>
      <c r="DM314" s="129"/>
      <c r="DN314" s="129"/>
      <c r="DO314" s="129"/>
      <c r="DP314" s="129"/>
      <c r="DQ314" s="129"/>
      <c r="DR314" s="129"/>
      <c r="DS314" s="129"/>
      <c r="DT314" s="129"/>
      <c r="DU314" s="129"/>
      <c r="DV314" s="129"/>
      <c r="DW314" s="129"/>
      <c r="DX314" s="129"/>
      <c r="DY314" s="129"/>
      <c r="GD314" s="134"/>
      <c r="GE314" s="134"/>
    </row>
    <row r="315" spans="2:187" x14ac:dyDescent="0.25">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29"/>
      <c r="AE315" s="129"/>
      <c r="AF315" s="129"/>
      <c r="AG315" s="129"/>
      <c r="AH315" s="129"/>
      <c r="AI315" s="129"/>
      <c r="AJ315" s="129"/>
      <c r="AK315" s="129"/>
      <c r="AL315" s="129"/>
      <c r="AM315" s="129"/>
      <c r="AN315" s="129"/>
      <c r="AO315" s="129"/>
      <c r="AP315" s="129"/>
      <c r="AQ315" s="129"/>
      <c r="AR315" s="129"/>
      <c r="AS315" s="129"/>
      <c r="AT315" s="129"/>
      <c r="AU315" s="129"/>
      <c r="AV315" s="129"/>
      <c r="AW315" s="129"/>
      <c r="AX315" s="129"/>
      <c r="AY315" s="129"/>
      <c r="AZ315" s="129"/>
      <c r="BA315" s="129"/>
      <c r="BB315" s="129"/>
      <c r="BC315" s="129"/>
      <c r="BD315" s="129"/>
      <c r="BE315" s="129"/>
      <c r="BF315" s="129"/>
      <c r="BG315" s="129"/>
      <c r="BH315" s="129"/>
      <c r="BI315" s="129"/>
      <c r="BJ315" s="129"/>
      <c r="BK315" s="129"/>
      <c r="BL315" s="129"/>
      <c r="BM315" s="129"/>
      <c r="BN315" s="129"/>
      <c r="BO315" s="129"/>
      <c r="BP315" s="129"/>
      <c r="BQ315" s="129"/>
      <c r="BR315" s="129"/>
      <c r="BS315" s="129"/>
      <c r="BT315" s="129"/>
      <c r="BU315" s="129"/>
      <c r="BV315" s="129"/>
      <c r="BW315" s="129"/>
      <c r="BX315" s="129"/>
      <c r="BY315" s="129"/>
      <c r="BZ315" s="129"/>
      <c r="CA315" s="129"/>
      <c r="CB315" s="129"/>
      <c r="CC315" s="129"/>
      <c r="CD315" s="129"/>
      <c r="CE315" s="129"/>
      <c r="CF315" s="129"/>
      <c r="CG315" s="129"/>
      <c r="CH315" s="129"/>
      <c r="CI315" s="129"/>
      <c r="CJ315" s="129"/>
      <c r="CK315" s="129"/>
      <c r="CL315" s="129"/>
      <c r="CM315" s="129"/>
      <c r="CN315" s="129"/>
      <c r="CO315" s="129"/>
      <c r="CP315" s="129"/>
      <c r="CQ315" s="129"/>
      <c r="CR315" s="129"/>
      <c r="CS315" s="129"/>
      <c r="CT315" s="129"/>
      <c r="CU315" s="129"/>
      <c r="CV315" s="129"/>
      <c r="CW315" s="129"/>
      <c r="CX315" s="129"/>
      <c r="CY315" s="129"/>
      <c r="CZ315" s="129"/>
      <c r="DA315" s="129"/>
      <c r="DB315" s="129"/>
      <c r="DC315" s="129"/>
      <c r="DD315" s="129"/>
      <c r="DE315" s="129"/>
      <c r="DF315" s="129"/>
      <c r="DG315" s="129"/>
      <c r="DH315" s="129"/>
      <c r="DI315" s="129"/>
      <c r="DJ315" s="129"/>
      <c r="DK315" s="129"/>
      <c r="DL315" s="129"/>
      <c r="DM315" s="129"/>
      <c r="DN315" s="129"/>
      <c r="DO315" s="129"/>
      <c r="DP315" s="129"/>
      <c r="DQ315" s="129"/>
      <c r="DR315" s="129"/>
      <c r="DS315" s="129"/>
      <c r="DT315" s="129"/>
      <c r="DU315" s="129"/>
      <c r="DV315" s="129"/>
      <c r="DW315" s="129"/>
      <c r="DX315" s="129"/>
      <c r="DY315" s="129"/>
      <c r="GD315" s="134"/>
      <c r="GE315" s="134"/>
    </row>
    <row r="316" spans="2:187" x14ac:dyDescent="0.25">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c r="AI316" s="129"/>
      <c r="AJ316" s="129"/>
      <c r="AK316" s="129"/>
      <c r="AL316" s="129"/>
      <c r="AM316" s="129"/>
      <c r="AN316" s="129"/>
      <c r="AO316" s="129"/>
      <c r="AP316" s="129"/>
      <c r="AQ316" s="129"/>
      <c r="AR316" s="129"/>
      <c r="AS316" s="129"/>
      <c r="AT316" s="129"/>
      <c r="AU316" s="129"/>
      <c r="AV316" s="129"/>
      <c r="AW316" s="129"/>
      <c r="AX316" s="129"/>
      <c r="AY316" s="129"/>
      <c r="AZ316" s="129"/>
      <c r="BA316" s="129"/>
      <c r="BB316" s="129"/>
      <c r="BC316" s="129"/>
      <c r="BD316" s="129"/>
      <c r="BE316" s="129"/>
      <c r="BF316" s="129"/>
      <c r="BG316" s="129"/>
      <c r="BH316" s="129"/>
      <c r="BI316" s="129"/>
      <c r="BJ316" s="129"/>
      <c r="BK316" s="129"/>
      <c r="BL316" s="129"/>
      <c r="BM316" s="129"/>
      <c r="BN316" s="129"/>
      <c r="BO316" s="129"/>
      <c r="BP316" s="129"/>
      <c r="BQ316" s="129"/>
      <c r="BR316" s="129"/>
      <c r="BS316" s="129"/>
      <c r="BT316" s="129"/>
      <c r="BU316" s="129"/>
      <c r="BV316" s="129"/>
      <c r="BW316" s="129"/>
      <c r="BX316" s="129"/>
      <c r="BY316" s="129"/>
      <c r="BZ316" s="129"/>
      <c r="CA316" s="129"/>
      <c r="CB316" s="129"/>
      <c r="CC316" s="129"/>
      <c r="CD316" s="129"/>
      <c r="CE316" s="129"/>
      <c r="CF316" s="129"/>
      <c r="CG316" s="129"/>
      <c r="CH316" s="129"/>
      <c r="CI316" s="129"/>
      <c r="CJ316" s="129"/>
      <c r="CK316" s="129"/>
      <c r="CL316" s="129"/>
      <c r="CM316" s="129"/>
      <c r="CN316" s="129"/>
      <c r="CO316" s="129"/>
      <c r="CP316" s="129"/>
      <c r="CQ316" s="129"/>
      <c r="CR316" s="129"/>
      <c r="CS316" s="129"/>
      <c r="CT316" s="129"/>
      <c r="CU316" s="129"/>
      <c r="CV316" s="129"/>
      <c r="CW316" s="129"/>
      <c r="CX316" s="129"/>
      <c r="CY316" s="129"/>
      <c r="CZ316" s="129"/>
      <c r="DA316" s="129"/>
      <c r="DB316" s="129"/>
      <c r="DC316" s="129"/>
      <c r="DD316" s="129"/>
      <c r="DE316" s="129"/>
      <c r="DF316" s="129"/>
      <c r="DG316" s="129"/>
      <c r="DH316" s="129"/>
      <c r="DI316" s="129"/>
      <c r="DJ316" s="129"/>
      <c r="DK316" s="129"/>
      <c r="DL316" s="129"/>
      <c r="DM316" s="129"/>
      <c r="DN316" s="129"/>
      <c r="DO316" s="129"/>
      <c r="DP316" s="129"/>
      <c r="DQ316" s="129"/>
      <c r="DR316" s="129"/>
      <c r="DS316" s="129"/>
      <c r="DT316" s="129"/>
      <c r="DU316" s="129"/>
      <c r="DV316" s="129"/>
      <c r="DW316" s="129"/>
      <c r="DX316" s="129"/>
      <c r="DY316" s="129"/>
      <c r="GD316" s="134"/>
      <c r="GE316" s="134"/>
    </row>
    <row r="317" spans="2:187" x14ac:dyDescent="0.25">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c r="AI317" s="129"/>
      <c r="AJ317" s="129"/>
      <c r="AK317" s="129"/>
      <c r="AL317" s="129"/>
      <c r="AM317" s="129"/>
      <c r="AN317" s="129"/>
      <c r="AO317" s="129"/>
      <c r="AP317" s="129"/>
      <c r="AQ317" s="129"/>
      <c r="AR317" s="129"/>
      <c r="AS317" s="129"/>
      <c r="AT317" s="129"/>
      <c r="AU317" s="129"/>
      <c r="AV317" s="129"/>
      <c r="AW317" s="129"/>
      <c r="AX317" s="129"/>
      <c r="AY317" s="129"/>
      <c r="AZ317" s="129"/>
      <c r="BA317" s="129"/>
      <c r="BB317" s="129"/>
      <c r="BC317" s="129"/>
      <c r="BD317" s="129"/>
      <c r="BE317" s="129"/>
      <c r="BF317" s="129"/>
      <c r="BG317" s="129"/>
      <c r="BH317" s="129"/>
      <c r="BI317" s="129"/>
      <c r="BJ317" s="129"/>
      <c r="BK317" s="129"/>
      <c r="BL317" s="129"/>
      <c r="BM317" s="129"/>
      <c r="BN317" s="129"/>
      <c r="BO317" s="129"/>
      <c r="BP317" s="129"/>
      <c r="BQ317" s="129"/>
      <c r="BR317" s="129"/>
      <c r="BS317" s="129"/>
      <c r="BT317" s="129"/>
      <c r="BU317" s="129"/>
      <c r="BV317" s="129"/>
      <c r="BW317" s="129"/>
      <c r="BX317" s="129"/>
      <c r="BY317" s="129"/>
      <c r="BZ317" s="129"/>
      <c r="CA317" s="129"/>
      <c r="CB317" s="129"/>
      <c r="CC317" s="129"/>
      <c r="CD317" s="129"/>
      <c r="CE317" s="129"/>
      <c r="CF317" s="129"/>
      <c r="CG317" s="129"/>
      <c r="CH317" s="129"/>
      <c r="CI317" s="129"/>
      <c r="CJ317" s="129"/>
      <c r="CK317" s="129"/>
      <c r="CL317" s="129"/>
      <c r="CM317" s="129"/>
      <c r="CN317" s="129"/>
      <c r="CO317" s="129"/>
      <c r="CP317" s="129"/>
      <c r="CQ317" s="129"/>
      <c r="CR317" s="129"/>
      <c r="CS317" s="129"/>
      <c r="CT317" s="129"/>
      <c r="CU317" s="129"/>
      <c r="CV317" s="129"/>
      <c r="CW317" s="129"/>
      <c r="CX317" s="129"/>
      <c r="CY317" s="129"/>
      <c r="CZ317" s="129"/>
      <c r="DA317" s="129"/>
      <c r="DB317" s="129"/>
      <c r="DC317" s="129"/>
      <c r="DD317" s="129"/>
      <c r="DE317" s="129"/>
      <c r="DF317" s="129"/>
      <c r="DG317" s="129"/>
      <c r="DH317" s="129"/>
      <c r="DI317" s="129"/>
      <c r="DJ317" s="129"/>
      <c r="DK317" s="129"/>
      <c r="DL317" s="129"/>
      <c r="DM317" s="129"/>
      <c r="DN317" s="129"/>
      <c r="DO317" s="129"/>
      <c r="DP317" s="129"/>
      <c r="DQ317" s="129"/>
      <c r="DR317" s="129"/>
      <c r="DS317" s="129"/>
      <c r="DT317" s="129"/>
      <c r="DU317" s="129"/>
      <c r="DV317" s="129"/>
      <c r="DW317" s="129"/>
      <c r="DX317" s="129"/>
      <c r="DY317" s="129"/>
      <c r="GD317" s="134"/>
      <c r="GE317" s="134"/>
    </row>
    <row r="318" spans="2:187" x14ac:dyDescent="0.25">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29"/>
      <c r="AE318" s="129"/>
      <c r="AF318" s="129"/>
      <c r="AG318" s="129"/>
      <c r="AH318" s="129"/>
      <c r="AI318" s="129"/>
      <c r="AJ318" s="129"/>
      <c r="AK318" s="129"/>
      <c r="AL318" s="129"/>
      <c r="AM318" s="129"/>
      <c r="AN318" s="129"/>
      <c r="AO318" s="129"/>
      <c r="AP318" s="129"/>
      <c r="AQ318" s="129"/>
      <c r="AR318" s="129"/>
      <c r="AS318" s="129"/>
      <c r="AT318" s="129"/>
      <c r="AU318" s="129"/>
      <c r="AV318" s="129"/>
      <c r="AW318" s="129"/>
      <c r="AX318" s="129"/>
      <c r="AY318" s="129"/>
      <c r="AZ318" s="129"/>
      <c r="BA318" s="129"/>
      <c r="BB318" s="129"/>
      <c r="BC318" s="129"/>
      <c r="BD318" s="129"/>
      <c r="BE318" s="129"/>
      <c r="BF318" s="129"/>
      <c r="BG318" s="129"/>
      <c r="BH318" s="129"/>
      <c r="BI318" s="129"/>
      <c r="BJ318" s="129"/>
      <c r="BK318" s="129"/>
      <c r="BL318" s="129"/>
      <c r="BM318" s="129"/>
      <c r="BN318" s="129"/>
      <c r="BO318" s="129"/>
      <c r="BP318" s="129"/>
      <c r="BQ318" s="129"/>
      <c r="BR318" s="129"/>
      <c r="BS318" s="129"/>
      <c r="BT318" s="129"/>
      <c r="BU318" s="129"/>
      <c r="BV318" s="129"/>
      <c r="BW318" s="129"/>
      <c r="BX318" s="129"/>
      <c r="BY318" s="129"/>
      <c r="BZ318" s="129"/>
      <c r="CA318" s="129"/>
      <c r="CB318" s="129"/>
      <c r="CC318" s="129"/>
      <c r="CD318" s="129"/>
      <c r="CE318" s="129"/>
      <c r="CF318" s="129"/>
      <c r="CG318" s="129"/>
      <c r="CH318" s="129"/>
      <c r="CI318" s="129"/>
      <c r="CJ318" s="129"/>
      <c r="CK318" s="129"/>
      <c r="CL318" s="129"/>
      <c r="CM318" s="129"/>
      <c r="CN318" s="129"/>
      <c r="CO318" s="129"/>
      <c r="CP318" s="129"/>
      <c r="CQ318" s="129"/>
      <c r="CR318" s="129"/>
      <c r="CS318" s="129"/>
      <c r="CT318" s="129"/>
      <c r="CU318" s="129"/>
      <c r="CV318" s="129"/>
      <c r="CW318" s="129"/>
      <c r="CX318" s="129"/>
      <c r="CY318" s="129"/>
      <c r="CZ318" s="129"/>
      <c r="DA318" s="129"/>
      <c r="DB318" s="129"/>
      <c r="DC318" s="129"/>
      <c r="DD318" s="129"/>
      <c r="DE318" s="129"/>
      <c r="DF318" s="129"/>
      <c r="DG318" s="129"/>
      <c r="DH318" s="129"/>
      <c r="DI318" s="129"/>
      <c r="DJ318" s="129"/>
      <c r="DK318" s="129"/>
      <c r="DL318" s="129"/>
      <c r="DM318" s="129"/>
      <c r="DN318" s="129"/>
      <c r="DO318" s="129"/>
      <c r="DP318" s="129"/>
      <c r="DQ318" s="129"/>
      <c r="DR318" s="129"/>
      <c r="DS318" s="129"/>
      <c r="DT318" s="129"/>
      <c r="DU318" s="129"/>
      <c r="DV318" s="129"/>
      <c r="DW318" s="129"/>
      <c r="DX318" s="129"/>
      <c r="DY318" s="129"/>
      <c r="GD318" s="134"/>
      <c r="GE318" s="134"/>
    </row>
    <row r="319" spans="2:187" x14ac:dyDescent="0.25">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29"/>
      <c r="AE319" s="129"/>
      <c r="AF319" s="129"/>
      <c r="AG319" s="129"/>
      <c r="AH319" s="129"/>
      <c r="AI319" s="129"/>
      <c r="AJ319" s="129"/>
      <c r="AK319" s="129"/>
      <c r="AL319" s="129"/>
      <c r="AM319" s="129"/>
      <c r="AN319" s="129"/>
      <c r="AO319" s="129"/>
      <c r="AP319" s="129"/>
      <c r="AQ319" s="129"/>
      <c r="AR319" s="129"/>
      <c r="AS319" s="129"/>
      <c r="AT319" s="129"/>
      <c r="AU319" s="129"/>
      <c r="AV319" s="129"/>
      <c r="AW319" s="129"/>
      <c r="AX319" s="129"/>
      <c r="AY319" s="129"/>
      <c r="AZ319" s="129"/>
      <c r="BA319" s="129"/>
      <c r="BB319" s="129"/>
      <c r="BC319" s="129"/>
      <c r="BD319" s="129"/>
      <c r="BE319" s="129"/>
      <c r="BF319" s="129"/>
      <c r="BG319" s="129"/>
      <c r="BH319" s="129"/>
      <c r="BI319" s="129"/>
      <c r="BJ319" s="129"/>
      <c r="BK319" s="129"/>
      <c r="BL319" s="129"/>
      <c r="BM319" s="129"/>
      <c r="BN319" s="129"/>
      <c r="BO319" s="129"/>
      <c r="BP319" s="129"/>
      <c r="BQ319" s="129"/>
      <c r="BR319" s="129"/>
      <c r="BS319" s="129"/>
      <c r="BT319" s="129"/>
      <c r="BU319" s="129"/>
      <c r="BV319" s="129"/>
      <c r="BW319" s="129"/>
      <c r="BX319" s="129"/>
      <c r="BY319" s="129"/>
      <c r="BZ319" s="129"/>
      <c r="CA319" s="129"/>
      <c r="CB319" s="129"/>
      <c r="CC319" s="129"/>
      <c r="CD319" s="129"/>
      <c r="CE319" s="129"/>
      <c r="CF319" s="129"/>
      <c r="CG319" s="129"/>
      <c r="CH319" s="129"/>
      <c r="CI319" s="129"/>
      <c r="CJ319" s="129"/>
      <c r="CK319" s="129"/>
      <c r="CL319" s="129"/>
      <c r="CM319" s="129"/>
      <c r="CN319" s="129"/>
      <c r="CO319" s="129"/>
      <c r="CP319" s="129"/>
      <c r="CQ319" s="129"/>
      <c r="CR319" s="129"/>
      <c r="CS319" s="129"/>
      <c r="CT319" s="129"/>
      <c r="CU319" s="129"/>
      <c r="CV319" s="129"/>
      <c r="CW319" s="129"/>
      <c r="CX319" s="129"/>
      <c r="CY319" s="129"/>
      <c r="CZ319" s="129"/>
      <c r="DA319" s="129"/>
      <c r="DB319" s="129"/>
      <c r="DC319" s="129"/>
      <c r="DD319" s="129"/>
      <c r="DE319" s="129"/>
      <c r="DF319" s="129"/>
      <c r="DG319" s="129"/>
      <c r="DH319" s="129"/>
      <c r="DI319" s="129"/>
      <c r="DJ319" s="129"/>
      <c r="DK319" s="129"/>
      <c r="DL319" s="129"/>
      <c r="DM319" s="129"/>
      <c r="DN319" s="129"/>
      <c r="DO319" s="129"/>
      <c r="DP319" s="129"/>
      <c r="DQ319" s="129"/>
      <c r="DR319" s="129"/>
      <c r="DS319" s="129"/>
      <c r="DT319" s="129"/>
      <c r="DU319" s="129"/>
      <c r="DV319" s="129"/>
      <c r="DW319" s="129"/>
      <c r="DX319" s="129"/>
      <c r="DY319" s="129"/>
      <c r="GD319" s="134"/>
      <c r="GE319" s="134"/>
    </row>
    <row r="320" spans="2:187" x14ac:dyDescent="0.25">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29"/>
      <c r="AE320" s="129"/>
      <c r="AF320" s="129"/>
      <c r="AG320" s="129"/>
      <c r="AH320" s="129"/>
      <c r="AI320" s="129"/>
      <c r="AJ320" s="129"/>
      <c r="AK320" s="129"/>
      <c r="AL320" s="129"/>
      <c r="AM320" s="129"/>
      <c r="AN320" s="129"/>
      <c r="AO320" s="129"/>
      <c r="AP320" s="129"/>
      <c r="AQ320" s="129"/>
      <c r="AR320" s="129"/>
      <c r="AS320" s="129"/>
      <c r="AT320" s="129"/>
      <c r="AU320" s="129"/>
      <c r="AV320" s="129"/>
      <c r="AW320" s="129"/>
      <c r="AX320" s="129"/>
      <c r="AY320" s="129"/>
      <c r="AZ320" s="129"/>
      <c r="BA320" s="129"/>
      <c r="BB320" s="129"/>
      <c r="BC320" s="129"/>
      <c r="BD320" s="129"/>
      <c r="BE320" s="129"/>
      <c r="BF320" s="129"/>
      <c r="BG320" s="129"/>
      <c r="BH320" s="129"/>
      <c r="BI320" s="129"/>
      <c r="BJ320" s="129"/>
      <c r="BK320" s="129"/>
      <c r="BL320" s="129"/>
      <c r="BM320" s="129"/>
      <c r="BN320" s="129"/>
      <c r="BO320" s="129"/>
      <c r="BP320" s="129"/>
      <c r="BQ320" s="129"/>
      <c r="BR320" s="129"/>
      <c r="BS320" s="129"/>
      <c r="BT320" s="129"/>
      <c r="BU320" s="129"/>
      <c r="BV320" s="129"/>
      <c r="BW320" s="129"/>
      <c r="BX320" s="129"/>
      <c r="BY320" s="129"/>
      <c r="BZ320" s="129"/>
      <c r="CA320" s="129"/>
      <c r="CB320" s="129"/>
      <c r="CC320" s="129"/>
      <c r="CD320" s="129"/>
      <c r="CE320" s="129"/>
      <c r="CF320" s="129"/>
      <c r="CG320" s="129"/>
      <c r="CH320" s="129"/>
      <c r="CI320" s="129"/>
      <c r="CJ320" s="129"/>
      <c r="CK320" s="129"/>
      <c r="CL320" s="129"/>
      <c r="CM320" s="129"/>
      <c r="CN320" s="129"/>
      <c r="CO320" s="129"/>
      <c r="CP320" s="129"/>
      <c r="CQ320" s="129"/>
      <c r="CR320" s="129"/>
      <c r="CS320" s="129"/>
      <c r="CT320" s="129"/>
      <c r="CU320" s="129"/>
      <c r="CV320" s="129"/>
      <c r="CW320" s="129"/>
      <c r="CX320" s="129"/>
      <c r="CY320" s="129"/>
      <c r="CZ320" s="129"/>
      <c r="DA320" s="129"/>
      <c r="DB320" s="129"/>
      <c r="DC320" s="129"/>
      <c r="DD320" s="129"/>
      <c r="DE320" s="129"/>
      <c r="DF320" s="129"/>
      <c r="DG320" s="129"/>
      <c r="DH320" s="129"/>
      <c r="DI320" s="129"/>
      <c r="DJ320" s="129"/>
      <c r="DK320" s="129"/>
      <c r="DL320" s="129"/>
      <c r="DM320" s="129"/>
      <c r="DN320" s="129"/>
      <c r="DO320" s="129"/>
      <c r="DP320" s="129"/>
      <c r="DQ320" s="129"/>
      <c r="DR320" s="129"/>
      <c r="DS320" s="129"/>
      <c r="DT320" s="129"/>
      <c r="DU320" s="129"/>
      <c r="DV320" s="129"/>
      <c r="DW320" s="129"/>
      <c r="DX320" s="129"/>
      <c r="DY320" s="129"/>
      <c r="GD320" s="134"/>
      <c r="GE320" s="134"/>
    </row>
    <row r="321" spans="2:187" x14ac:dyDescent="0.25">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c r="AI321" s="129"/>
      <c r="AJ321" s="129"/>
      <c r="AK321" s="129"/>
      <c r="AL321" s="129"/>
      <c r="AM321" s="129"/>
      <c r="AN321" s="129"/>
      <c r="AO321" s="129"/>
      <c r="AP321" s="129"/>
      <c r="AQ321" s="129"/>
      <c r="AR321" s="129"/>
      <c r="AS321" s="129"/>
      <c r="AT321" s="129"/>
      <c r="AU321" s="129"/>
      <c r="AV321" s="129"/>
      <c r="AW321" s="129"/>
      <c r="AX321" s="129"/>
      <c r="AY321" s="129"/>
      <c r="AZ321" s="129"/>
      <c r="BA321" s="129"/>
      <c r="BB321" s="129"/>
      <c r="BC321" s="129"/>
      <c r="BD321" s="129"/>
      <c r="BE321" s="129"/>
      <c r="BF321" s="129"/>
      <c r="BG321" s="129"/>
      <c r="BH321" s="129"/>
      <c r="BI321" s="129"/>
      <c r="BJ321" s="129"/>
      <c r="BK321" s="129"/>
      <c r="BL321" s="129"/>
      <c r="BM321" s="129"/>
      <c r="BN321" s="129"/>
      <c r="BO321" s="129"/>
      <c r="BP321" s="129"/>
      <c r="BQ321" s="129"/>
      <c r="BR321" s="129"/>
      <c r="BS321" s="129"/>
      <c r="BT321" s="129"/>
      <c r="BU321" s="129"/>
      <c r="BV321" s="129"/>
      <c r="BW321" s="129"/>
      <c r="BX321" s="129"/>
      <c r="BY321" s="129"/>
      <c r="BZ321" s="129"/>
      <c r="CA321" s="129"/>
      <c r="CB321" s="129"/>
      <c r="CC321" s="129"/>
      <c r="CD321" s="129"/>
      <c r="CE321" s="129"/>
      <c r="CF321" s="129"/>
      <c r="CG321" s="129"/>
      <c r="CH321" s="129"/>
      <c r="CI321" s="129"/>
      <c r="CJ321" s="129"/>
      <c r="CK321" s="129"/>
      <c r="CL321" s="129"/>
      <c r="CM321" s="129"/>
      <c r="CN321" s="129"/>
      <c r="CO321" s="129"/>
      <c r="CP321" s="129"/>
      <c r="CQ321" s="129"/>
      <c r="CR321" s="129"/>
      <c r="CS321" s="129"/>
      <c r="CT321" s="129"/>
      <c r="CU321" s="129"/>
      <c r="CV321" s="129"/>
      <c r="CW321" s="129"/>
      <c r="CX321" s="129"/>
      <c r="CY321" s="129"/>
      <c r="CZ321" s="129"/>
      <c r="DA321" s="129"/>
      <c r="DB321" s="129"/>
      <c r="DC321" s="129"/>
      <c r="DD321" s="129"/>
      <c r="DE321" s="129"/>
      <c r="DF321" s="129"/>
      <c r="DG321" s="129"/>
      <c r="DH321" s="129"/>
      <c r="DI321" s="129"/>
      <c r="DJ321" s="129"/>
      <c r="DK321" s="129"/>
      <c r="DL321" s="129"/>
      <c r="DM321" s="129"/>
      <c r="DN321" s="129"/>
      <c r="DO321" s="129"/>
      <c r="DP321" s="129"/>
      <c r="DQ321" s="129"/>
      <c r="DR321" s="129"/>
      <c r="DS321" s="129"/>
      <c r="DT321" s="129"/>
      <c r="DU321" s="129"/>
      <c r="DV321" s="129"/>
      <c r="DW321" s="129"/>
      <c r="DX321" s="129"/>
      <c r="DY321" s="129"/>
      <c r="GD321" s="134"/>
      <c r="GE321" s="134"/>
    </row>
    <row r="322" spans="2:187" x14ac:dyDescent="0.25">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c r="AI322" s="129"/>
      <c r="AJ322" s="129"/>
      <c r="AK322" s="129"/>
      <c r="AL322" s="129"/>
      <c r="AM322" s="129"/>
      <c r="AN322" s="129"/>
      <c r="AO322" s="129"/>
      <c r="AP322" s="129"/>
      <c r="AQ322" s="129"/>
      <c r="AR322" s="129"/>
      <c r="AS322" s="129"/>
      <c r="AT322" s="129"/>
      <c r="AU322" s="129"/>
      <c r="AV322" s="129"/>
      <c r="AW322" s="129"/>
      <c r="AX322" s="129"/>
      <c r="AY322" s="129"/>
      <c r="AZ322" s="129"/>
      <c r="BA322" s="129"/>
      <c r="BB322" s="129"/>
      <c r="BC322" s="129"/>
      <c r="BD322" s="129"/>
      <c r="BE322" s="129"/>
      <c r="BF322" s="129"/>
      <c r="BG322" s="129"/>
      <c r="BH322" s="129"/>
      <c r="BI322" s="129"/>
      <c r="BJ322" s="129"/>
      <c r="BK322" s="129"/>
      <c r="BL322" s="129"/>
      <c r="BM322" s="129"/>
      <c r="BN322" s="129"/>
      <c r="BO322" s="129"/>
      <c r="BP322" s="129"/>
      <c r="BQ322" s="129"/>
      <c r="BR322" s="129"/>
      <c r="BS322" s="129"/>
      <c r="BT322" s="129"/>
      <c r="BU322" s="129"/>
      <c r="BV322" s="129"/>
      <c r="BW322" s="129"/>
      <c r="BX322" s="129"/>
      <c r="BY322" s="129"/>
      <c r="BZ322" s="129"/>
      <c r="CA322" s="129"/>
      <c r="CB322" s="129"/>
      <c r="CC322" s="129"/>
      <c r="CD322" s="129"/>
      <c r="CE322" s="129"/>
      <c r="CF322" s="129"/>
      <c r="CG322" s="129"/>
      <c r="CH322" s="129"/>
      <c r="CI322" s="129"/>
      <c r="CJ322" s="129"/>
      <c r="CK322" s="129"/>
      <c r="CL322" s="129"/>
      <c r="CM322" s="129"/>
      <c r="CN322" s="129"/>
      <c r="CO322" s="129"/>
      <c r="CP322" s="129"/>
      <c r="CQ322" s="129"/>
      <c r="CR322" s="129"/>
      <c r="CS322" s="129"/>
      <c r="CT322" s="129"/>
      <c r="CU322" s="129"/>
      <c r="CV322" s="129"/>
      <c r="CW322" s="129"/>
      <c r="CX322" s="129"/>
      <c r="CY322" s="129"/>
      <c r="CZ322" s="129"/>
      <c r="DA322" s="129"/>
      <c r="DB322" s="129"/>
      <c r="DC322" s="129"/>
      <c r="DD322" s="129"/>
      <c r="DE322" s="129"/>
      <c r="DF322" s="129"/>
      <c r="DG322" s="129"/>
      <c r="DH322" s="129"/>
      <c r="DI322" s="129"/>
      <c r="DJ322" s="129"/>
      <c r="DK322" s="129"/>
      <c r="DL322" s="129"/>
      <c r="DM322" s="129"/>
      <c r="DN322" s="129"/>
      <c r="DO322" s="129"/>
      <c r="DP322" s="129"/>
      <c r="DQ322" s="129"/>
      <c r="DR322" s="129"/>
      <c r="DS322" s="129"/>
      <c r="DT322" s="129"/>
      <c r="DU322" s="129"/>
      <c r="DV322" s="129"/>
      <c r="DW322" s="129"/>
      <c r="DX322" s="129"/>
      <c r="DY322" s="129"/>
      <c r="GD322" s="134"/>
      <c r="GE322" s="134"/>
    </row>
    <row r="323" spans="2:187" x14ac:dyDescent="0.25">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c r="AI323" s="129"/>
      <c r="AJ323" s="129"/>
      <c r="AK323" s="129"/>
      <c r="AL323" s="129"/>
      <c r="AM323" s="129"/>
      <c r="AN323" s="129"/>
      <c r="AO323" s="129"/>
      <c r="AP323" s="129"/>
      <c r="AQ323" s="129"/>
      <c r="AR323" s="129"/>
      <c r="AS323" s="129"/>
      <c r="AT323" s="129"/>
      <c r="AU323" s="129"/>
      <c r="AV323" s="129"/>
      <c r="AW323" s="129"/>
      <c r="AX323" s="129"/>
      <c r="AY323" s="129"/>
      <c r="AZ323" s="129"/>
      <c r="BA323" s="129"/>
      <c r="BB323" s="129"/>
      <c r="BC323" s="129"/>
      <c r="BD323" s="129"/>
      <c r="BE323" s="129"/>
      <c r="BF323" s="129"/>
      <c r="BG323" s="129"/>
      <c r="BH323" s="129"/>
      <c r="BI323" s="129"/>
      <c r="BJ323" s="129"/>
      <c r="BK323" s="129"/>
      <c r="BL323" s="129"/>
      <c r="BM323" s="129"/>
      <c r="BN323" s="129"/>
      <c r="BO323" s="129"/>
      <c r="BP323" s="129"/>
      <c r="BQ323" s="129"/>
      <c r="BR323" s="129"/>
      <c r="BS323" s="129"/>
      <c r="BT323" s="129"/>
      <c r="BU323" s="129"/>
      <c r="BV323" s="129"/>
      <c r="BW323" s="129"/>
      <c r="BX323" s="129"/>
      <c r="BY323" s="129"/>
      <c r="BZ323" s="129"/>
      <c r="CA323" s="129"/>
      <c r="CB323" s="129"/>
      <c r="CC323" s="129"/>
      <c r="CD323" s="129"/>
      <c r="CE323" s="129"/>
      <c r="CF323" s="129"/>
      <c r="CG323" s="129"/>
      <c r="CH323" s="129"/>
      <c r="CI323" s="129"/>
      <c r="CJ323" s="129"/>
      <c r="CK323" s="129"/>
      <c r="CL323" s="129"/>
      <c r="CM323" s="129"/>
      <c r="CN323" s="129"/>
      <c r="CO323" s="129"/>
      <c r="CP323" s="129"/>
      <c r="CQ323" s="129"/>
      <c r="CR323" s="129"/>
      <c r="CS323" s="129"/>
      <c r="CT323" s="129"/>
      <c r="CU323" s="129"/>
      <c r="CV323" s="129"/>
      <c r="CW323" s="129"/>
      <c r="CX323" s="129"/>
      <c r="CY323" s="129"/>
      <c r="CZ323" s="129"/>
      <c r="DA323" s="129"/>
      <c r="DB323" s="129"/>
      <c r="DC323" s="129"/>
      <c r="DD323" s="129"/>
      <c r="DE323" s="129"/>
      <c r="DF323" s="129"/>
      <c r="DG323" s="129"/>
      <c r="DH323" s="129"/>
      <c r="DI323" s="129"/>
      <c r="DJ323" s="129"/>
      <c r="DK323" s="129"/>
      <c r="DL323" s="129"/>
      <c r="DM323" s="129"/>
      <c r="DN323" s="129"/>
      <c r="DO323" s="129"/>
      <c r="DP323" s="129"/>
      <c r="DQ323" s="129"/>
      <c r="DR323" s="129"/>
      <c r="DS323" s="129"/>
      <c r="DT323" s="129"/>
      <c r="DU323" s="129"/>
      <c r="DV323" s="129"/>
      <c r="DW323" s="129"/>
      <c r="DX323" s="129"/>
      <c r="DY323" s="129"/>
      <c r="GD323" s="134"/>
      <c r="GE323" s="134"/>
    </row>
    <row r="324" spans="2:187" x14ac:dyDescent="0.25">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c r="AI324" s="129"/>
      <c r="AJ324" s="129"/>
      <c r="AK324" s="129"/>
      <c r="AL324" s="129"/>
      <c r="AM324" s="129"/>
      <c r="AN324" s="129"/>
      <c r="AO324" s="129"/>
      <c r="AP324" s="129"/>
      <c r="AQ324" s="129"/>
      <c r="AR324" s="129"/>
      <c r="AS324" s="129"/>
      <c r="AT324" s="129"/>
      <c r="AU324" s="129"/>
      <c r="AV324" s="129"/>
      <c r="AW324" s="129"/>
      <c r="AX324" s="129"/>
      <c r="AY324" s="129"/>
      <c r="AZ324" s="129"/>
      <c r="BA324" s="129"/>
      <c r="BB324" s="129"/>
      <c r="BC324" s="129"/>
      <c r="BD324" s="129"/>
      <c r="BE324" s="129"/>
      <c r="BF324" s="129"/>
      <c r="BG324" s="129"/>
      <c r="BH324" s="129"/>
      <c r="BI324" s="129"/>
      <c r="BJ324" s="129"/>
      <c r="BK324" s="129"/>
      <c r="BL324" s="129"/>
      <c r="BM324" s="129"/>
      <c r="BN324" s="129"/>
      <c r="BO324" s="129"/>
      <c r="BP324" s="129"/>
      <c r="BQ324" s="129"/>
      <c r="BR324" s="129"/>
      <c r="BS324" s="129"/>
      <c r="BT324" s="129"/>
      <c r="BU324" s="129"/>
      <c r="BV324" s="129"/>
      <c r="BW324" s="129"/>
      <c r="BX324" s="129"/>
      <c r="BY324" s="129"/>
      <c r="BZ324" s="129"/>
      <c r="CA324" s="129"/>
      <c r="CB324" s="129"/>
      <c r="CC324" s="129"/>
      <c r="CD324" s="129"/>
      <c r="CE324" s="129"/>
      <c r="CF324" s="129"/>
      <c r="CG324" s="129"/>
      <c r="CH324" s="129"/>
      <c r="CI324" s="129"/>
      <c r="CJ324" s="129"/>
      <c r="CK324" s="129"/>
      <c r="CL324" s="129"/>
      <c r="CM324" s="129"/>
      <c r="CN324" s="129"/>
      <c r="CO324" s="129"/>
      <c r="CP324" s="129"/>
      <c r="CQ324" s="129"/>
      <c r="CR324" s="129"/>
      <c r="CS324" s="129"/>
      <c r="CT324" s="129"/>
      <c r="CU324" s="129"/>
      <c r="CV324" s="129"/>
      <c r="CW324" s="129"/>
      <c r="CX324" s="129"/>
      <c r="CY324" s="129"/>
      <c r="CZ324" s="129"/>
      <c r="DA324" s="129"/>
      <c r="DB324" s="129"/>
      <c r="DC324" s="129"/>
      <c r="DD324" s="129"/>
      <c r="DE324" s="129"/>
      <c r="DF324" s="129"/>
      <c r="DG324" s="129"/>
      <c r="DH324" s="129"/>
      <c r="DI324" s="129"/>
      <c r="DJ324" s="129"/>
      <c r="DK324" s="129"/>
      <c r="DL324" s="129"/>
      <c r="DM324" s="129"/>
      <c r="DN324" s="129"/>
      <c r="DO324" s="129"/>
      <c r="DP324" s="129"/>
      <c r="DQ324" s="129"/>
      <c r="DR324" s="129"/>
      <c r="DS324" s="129"/>
      <c r="DT324" s="129"/>
      <c r="DU324" s="129"/>
      <c r="DV324" s="129"/>
      <c r="DW324" s="129"/>
      <c r="DX324" s="129"/>
      <c r="DY324" s="129"/>
      <c r="GD324" s="134"/>
      <c r="GE324" s="134"/>
    </row>
    <row r="325" spans="2:187" x14ac:dyDescent="0.25">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c r="AI325" s="129"/>
      <c r="AJ325" s="129"/>
      <c r="AK325" s="129"/>
      <c r="AL325" s="129"/>
      <c r="AM325" s="129"/>
      <c r="AN325" s="129"/>
      <c r="AO325" s="129"/>
      <c r="AP325" s="129"/>
      <c r="AQ325" s="129"/>
      <c r="AR325" s="129"/>
      <c r="AS325" s="129"/>
      <c r="AT325" s="129"/>
      <c r="AU325" s="129"/>
      <c r="AV325" s="129"/>
      <c r="AW325" s="129"/>
      <c r="AX325" s="129"/>
      <c r="AY325" s="129"/>
      <c r="AZ325" s="129"/>
      <c r="BA325" s="129"/>
      <c r="BB325" s="129"/>
      <c r="BC325" s="129"/>
      <c r="BD325" s="129"/>
      <c r="BE325" s="129"/>
      <c r="BF325" s="129"/>
      <c r="BG325" s="129"/>
      <c r="BH325" s="129"/>
      <c r="BI325" s="129"/>
      <c r="BJ325" s="129"/>
      <c r="BK325" s="129"/>
      <c r="BL325" s="129"/>
      <c r="BM325" s="129"/>
      <c r="BN325" s="129"/>
      <c r="BO325" s="129"/>
      <c r="BP325" s="129"/>
      <c r="BQ325" s="129"/>
      <c r="BR325" s="129"/>
      <c r="BS325" s="129"/>
      <c r="BT325" s="129"/>
      <c r="BU325" s="129"/>
      <c r="BV325" s="129"/>
      <c r="BW325" s="129"/>
      <c r="BX325" s="129"/>
      <c r="BY325" s="129"/>
      <c r="BZ325" s="129"/>
      <c r="CA325" s="129"/>
      <c r="CB325" s="129"/>
      <c r="CC325" s="129"/>
      <c r="CD325" s="129"/>
      <c r="CE325" s="129"/>
      <c r="CF325" s="129"/>
      <c r="CG325" s="129"/>
      <c r="CH325" s="129"/>
      <c r="CI325" s="129"/>
      <c r="CJ325" s="129"/>
      <c r="CK325" s="129"/>
      <c r="CL325" s="129"/>
      <c r="CM325" s="129"/>
      <c r="CN325" s="129"/>
      <c r="CO325" s="129"/>
      <c r="CP325" s="129"/>
      <c r="CQ325" s="129"/>
      <c r="CR325" s="129"/>
      <c r="CS325" s="129"/>
      <c r="CT325" s="129"/>
      <c r="CU325" s="129"/>
      <c r="CV325" s="129"/>
      <c r="CW325" s="129"/>
      <c r="CX325" s="129"/>
      <c r="CY325" s="129"/>
      <c r="CZ325" s="129"/>
      <c r="DA325" s="129"/>
      <c r="DB325" s="129"/>
      <c r="DC325" s="129"/>
      <c r="DD325" s="129"/>
      <c r="DE325" s="129"/>
      <c r="DF325" s="129"/>
      <c r="DG325" s="129"/>
      <c r="DH325" s="129"/>
      <c r="DI325" s="129"/>
      <c r="DJ325" s="129"/>
      <c r="DK325" s="129"/>
      <c r="DL325" s="129"/>
      <c r="DM325" s="129"/>
      <c r="DN325" s="129"/>
      <c r="DO325" s="129"/>
      <c r="DP325" s="129"/>
      <c r="DQ325" s="129"/>
      <c r="DR325" s="129"/>
      <c r="DS325" s="129"/>
      <c r="DT325" s="129"/>
      <c r="DU325" s="129"/>
      <c r="DV325" s="129"/>
      <c r="DW325" s="129"/>
      <c r="DX325" s="129"/>
      <c r="DY325" s="129"/>
      <c r="GD325" s="134"/>
      <c r="GE325" s="134"/>
    </row>
    <row r="326" spans="2:187" x14ac:dyDescent="0.25">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c r="AI326" s="129"/>
      <c r="AJ326" s="129"/>
      <c r="AK326" s="129"/>
      <c r="AL326" s="129"/>
      <c r="AM326" s="129"/>
      <c r="AN326" s="129"/>
      <c r="AO326" s="129"/>
      <c r="AP326" s="129"/>
      <c r="AQ326" s="129"/>
      <c r="AR326" s="129"/>
      <c r="AS326" s="129"/>
      <c r="AT326" s="129"/>
      <c r="AU326" s="129"/>
      <c r="AV326" s="129"/>
      <c r="AW326" s="129"/>
      <c r="AX326" s="129"/>
      <c r="AY326" s="129"/>
      <c r="AZ326" s="129"/>
      <c r="BA326" s="129"/>
      <c r="BB326" s="129"/>
      <c r="BC326" s="129"/>
      <c r="BD326" s="129"/>
      <c r="BE326" s="129"/>
      <c r="BF326" s="129"/>
      <c r="BG326" s="129"/>
      <c r="BH326" s="129"/>
      <c r="BI326" s="129"/>
      <c r="BJ326" s="129"/>
      <c r="BK326" s="129"/>
      <c r="BL326" s="129"/>
      <c r="BM326" s="129"/>
      <c r="BN326" s="129"/>
      <c r="BO326" s="129"/>
      <c r="BP326" s="129"/>
      <c r="BQ326" s="129"/>
      <c r="BR326" s="129"/>
      <c r="BS326" s="129"/>
      <c r="BT326" s="129"/>
      <c r="BU326" s="129"/>
      <c r="BV326" s="129"/>
      <c r="BW326" s="129"/>
      <c r="BX326" s="129"/>
      <c r="BY326" s="129"/>
      <c r="BZ326" s="129"/>
      <c r="CA326" s="129"/>
      <c r="CB326" s="129"/>
      <c r="CC326" s="129"/>
      <c r="CD326" s="129"/>
      <c r="CE326" s="129"/>
      <c r="CF326" s="129"/>
      <c r="CG326" s="129"/>
      <c r="CH326" s="129"/>
      <c r="CI326" s="129"/>
      <c r="CJ326" s="129"/>
      <c r="CK326" s="129"/>
      <c r="CL326" s="129"/>
      <c r="CM326" s="129"/>
      <c r="CN326" s="129"/>
      <c r="CO326" s="129"/>
      <c r="CP326" s="129"/>
      <c r="CQ326" s="129"/>
      <c r="CR326" s="129"/>
      <c r="CS326" s="129"/>
      <c r="CT326" s="129"/>
      <c r="CU326" s="129"/>
      <c r="CV326" s="129"/>
      <c r="CW326" s="129"/>
      <c r="CX326" s="129"/>
      <c r="CY326" s="129"/>
      <c r="CZ326" s="129"/>
      <c r="DA326" s="129"/>
      <c r="DB326" s="129"/>
      <c r="DC326" s="129"/>
      <c r="DD326" s="129"/>
      <c r="DE326" s="129"/>
      <c r="DF326" s="129"/>
      <c r="DG326" s="129"/>
      <c r="DH326" s="129"/>
      <c r="DI326" s="129"/>
      <c r="DJ326" s="129"/>
      <c r="DK326" s="129"/>
      <c r="DL326" s="129"/>
      <c r="DM326" s="129"/>
      <c r="DN326" s="129"/>
      <c r="DO326" s="129"/>
      <c r="DP326" s="129"/>
      <c r="DQ326" s="129"/>
      <c r="DR326" s="129"/>
      <c r="DS326" s="129"/>
      <c r="DT326" s="129"/>
      <c r="DU326" s="129"/>
      <c r="DV326" s="129"/>
      <c r="DW326" s="129"/>
      <c r="DX326" s="129"/>
      <c r="DY326" s="129"/>
      <c r="GD326" s="134"/>
      <c r="GE326" s="134"/>
    </row>
    <row r="327" spans="2:187" x14ac:dyDescent="0.25">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29"/>
      <c r="AE327" s="129"/>
      <c r="AF327" s="129"/>
      <c r="AG327" s="129"/>
      <c r="AH327" s="129"/>
      <c r="AI327" s="129"/>
      <c r="AJ327" s="129"/>
      <c r="AK327" s="129"/>
      <c r="AL327" s="129"/>
      <c r="AM327" s="129"/>
      <c r="AN327" s="129"/>
      <c r="AO327" s="129"/>
      <c r="AP327" s="129"/>
      <c r="AQ327" s="129"/>
      <c r="AR327" s="129"/>
      <c r="AS327" s="129"/>
      <c r="AT327" s="129"/>
      <c r="AU327" s="129"/>
      <c r="AV327" s="129"/>
      <c r="AW327" s="129"/>
      <c r="AX327" s="129"/>
      <c r="AY327" s="129"/>
      <c r="AZ327" s="129"/>
      <c r="BA327" s="129"/>
      <c r="BB327" s="129"/>
      <c r="BC327" s="129"/>
      <c r="BD327" s="129"/>
      <c r="BE327" s="129"/>
      <c r="BF327" s="129"/>
      <c r="BG327" s="129"/>
      <c r="BH327" s="129"/>
      <c r="BI327" s="129"/>
      <c r="BJ327" s="129"/>
      <c r="BK327" s="129"/>
      <c r="BL327" s="129"/>
      <c r="BM327" s="129"/>
      <c r="BN327" s="129"/>
      <c r="BO327" s="129"/>
      <c r="BP327" s="129"/>
      <c r="BQ327" s="129"/>
      <c r="BR327" s="129"/>
      <c r="BS327" s="129"/>
      <c r="BT327" s="129"/>
      <c r="BU327" s="129"/>
      <c r="BV327" s="129"/>
      <c r="BW327" s="129"/>
      <c r="BX327" s="129"/>
      <c r="BY327" s="129"/>
      <c r="BZ327" s="129"/>
      <c r="CA327" s="129"/>
      <c r="CB327" s="129"/>
      <c r="CC327" s="129"/>
      <c r="CD327" s="129"/>
      <c r="CE327" s="129"/>
      <c r="CF327" s="129"/>
      <c r="CG327" s="129"/>
      <c r="CH327" s="129"/>
      <c r="CI327" s="129"/>
      <c r="CJ327" s="129"/>
      <c r="CK327" s="129"/>
      <c r="CL327" s="129"/>
      <c r="CM327" s="129"/>
      <c r="CN327" s="129"/>
      <c r="CO327" s="129"/>
      <c r="CP327" s="129"/>
      <c r="CQ327" s="129"/>
      <c r="CR327" s="129"/>
      <c r="CS327" s="129"/>
      <c r="CT327" s="129"/>
      <c r="CU327" s="129"/>
      <c r="CV327" s="129"/>
      <c r="CW327" s="129"/>
      <c r="CX327" s="129"/>
      <c r="CY327" s="129"/>
      <c r="CZ327" s="129"/>
      <c r="DA327" s="129"/>
      <c r="DB327" s="129"/>
      <c r="DC327" s="129"/>
      <c r="DD327" s="129"/>
      <c r="DE327" s="129"/>
      <c r="DF327" s="129"/>
      <c r="DG327" s="129"/>
      <c r="DH327" s="129"/>
      <c r="DI327" s="129"/>
      <c r="DJ327" s="129"/>
      <c r="DK327" s="129"/>
      <c r="DL327" s="129"/>
      <c r="DM327" s="129"/>
      <c r="DN327" s="129"/>
      <c r="DO327" s="129"/>
      <c r="DP327" s="129"/>
      <c r="DQ327" s="129"/>
      <c r="DR327" s="129"/>
      <c r="DS327" s="129"/>
      <c r="DT327" s="129"/>
      <c r="DU327" s="129"/>
      <c r="DV327" s="129"/>
      <c r="DW327" s="129"/>
      <c r="DX327" s="129"/>
      <c r="DY327" s="129"/>
      <c r="GD327" s="134"/>
      <c r="GE327" s="134"/>
    </row>
    <row r="328" spans="2:187" x14ac:dyDescent="0.25">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29"/>
      <c r="AI328" s="129"/>
      <c r="AJ328" s="129"/>
      <c r="AK328" s="129"/>
      <c r="AL328" s="129"/>
      <c r="AM328" s="129"/>
      <c r="AN328" s="129"/>
      <c r="AO328" s="129"/>
      <c r="AP328" s="129"/>
      <c r="AQ328" s="129"/>
      <c r="AR328" s="129"/>
      <c r="AS328" s="129"/>
      <c r="AT328" s="129"/>
      <c r="AU328" s="129"/>
      <c r="AV328" s="129"/>
      <c r="AW328" s="129"/>
      <c r="AX328" s="129"/>
      <c r="AY328" s="129"/>
      <c r="AZ328" s="129"/>
      <c r="BA328" s="129"/>
      <c r="BB328" s="129"/>
      <c r="BC328" s="129"/>
      <c r="BD328" s="129"/>
      <c r="BE328" s="129"/>
      <c r="BF328" s="129"/>
      <c r="BG328" s="129"/>
      <c r="BH328" s="129"/>
      <c r="BI328" s="129"/>
      <c r="BJ328" s="129"/>
      <c r="BK328" s="129"/>
      <c r="BL328" s="129"/>
      <c r="BM328" s="129"/>
      <c r="BN328" s="129"/>
      <c r="BO328" s="129"/>
      <c r="BP328" s="129"/>
      <c r="BQ328" s="129"/>
      <c r="BR328" s="129"/>
      <c r="BS328" s="129"/>
      <c r="BT328" s="129"/>
      <c r="BU328" s="129"/>
      <c r="BV328" s="129"/>
      <c r="BW328" s="129"/>
      <c r="BX328" s="129"/>
      <c r="BY328" s="129"/>
      <c r="BZ328" s="129"/>
      <c r="CA328" s="129"/>
      <c r="CB328" s="129"/>
      <c r="CC328" s="129"/>
      <c r="CD328" s="129"/>
      <c r="CE328" s="129"/>
      <c r="CF328" s="129"/>
      <c r="CG328" s="129"/>
      <c r="CH328" s="129"/>
      <c r="CI328" s="129"/>
      <c r="CJ328" s="129"/>
      <c r="CK328" s="129"/>
      <c r="CL328" s="129"/>
      <c r="CM328" s="129"/>
      <c r="CN328" s="129"/>
      <c r="CO328" s="129"/>
      <c r="CP328" s="129"/>
      <c r="CQ328" s="129"/>
      <c r="CR328" s="129"/>
      <c r="CS328" s="129"/>
      <c r="CT328" s="129"/>
      <c r="CU328" s="129"/>
      <c r="CV328" s="129"/>
      <c r="CW328" s="129"/>
      <c r="CX328" s="129"/>
      <c r="CY328" s="129"/>
      <c r="CZ328" s="129"/>
      <c r="DA328" s="129"/>
      <c r="DB328" s="129"/>
      <c r="DC328" s="129"/>
      <c r="DD328" s="129"/>
      <c r="DE328" s="129"/>
      <c r="DF328" s="129"/>
      <c r="DG328" s="129"/>
      <c r="DH328" s="129"/>
      <c r="DI328" s="129"/>
      <c r="DJ328" s="129"/>
      <c r="DK328" s="129"/>
      <c r="DL328" s="129"/>
      <c r="DM328" s="129"/>
      <c r="DN328" s="129"/>
      <c r="DO328" s="129"/>
      <c r="DP328" s="129"/>
      <c r="DQ328" s="129"/>
      <c r="DR328" s="129"/>
      <c r="DS328" s="129"/>
      <c r="DT328" s="129"/>
      <c r="DU328" s="129"/>
      <c r="DV328" s="129"/>
      <c r="DW328" s="129"/>
      <c r="DX328" s="129"/>
      <c r="DY328" s="129"/>
      <c r="GD328" s="134"/>
      <c r="GE328" s="134"/>
    </row>
    <row r="329" spans="2:187" x14ac:dyDescent="0.25">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c r="AI329" s="129"/>
      <c r="AJ329" s="129"/>
      <c r="AK329" s="129"/>
      <c r="AL329" s="129"/>
      <c r="AM329" s="129"/>
      <c r="AN329" s="129"/>
      <c r="AO329" s="129"/>
      <c r="AP329" s="129"/>
      <c r="AQ329" s="129"/>
      <c r="AR329" s="129"/>
      <c r="AS329" s="129"/>
      <c r="AT329" s="129"/>
      <c r="AU329" s="129"/>
      <c r="AV329" s="129"/>
      <c r="AW329" s="129"/>
      <c r="AX329" s="129"/>
      <c r="AY329" s="129"/>
      <c r="AZ329" s="129"/>
      <c r="BA329" s="129"/>
      <c r="BB329" s="129"/>
      <c r="BC329" s="129"/>
      <c r="BD329" s="129"/>
      <c r="BE329" s="129"/>
      <c r="BF329" s="129"/>
      <c r="BG329" s="129"/>
      <c r="BH329" s="129"/>
      <c r="BI329" s="129"/>
      <c r="BJ329" s="129"/>
      <c r="BK329" s="129"/>
      <c r="BL329" s="129"/>
      <c r="BM329" s="129"/>
      <c r="BN329" s="129"/>
      <c r="BO329" s="129"/>
      <c r="BP329" s="129"/>
      <c r="BQ329" s="129"/>
      <c r="BR329" s="129"/>
      <c r="BS329" s="129"/>
      <c r="BT329" s="129"/>
      <c r="BU329" s="129"/>
      <c r="BV329" s="129"/>
      <c r="BW329" s="129"/>
      <c r="BX329" s="129"/>
      <c r="BY329" s="129"/>
      <c r="BZ329" s="129"/>
      <c r="CA329" s="129"/>
      <c r="CB329" s="129"/>
      <c r="CC329" s="129"/>
      <c r="CD329" s="129"/>
      <c r="CE329" s="129"/>
      <c r="CF329" s="129"/>
      <c r="CG329" s="129"/>
      <c r="CH329" s="129"/>
      <c r="CI329" s="129"/>
      <c r="CJ329" s="129"/>
      <c r="CK329" s="129"/>
      <c r="CL329" s="129"/>
      <c r="CM329" s="129"/>
      <c r="CN329" s="129"/>
      <c r="CO329" s="129"/>
      <c r="CP329" s="129"/>
      <c r="CQ329" s="129"/>
      <c r="CR329" s="129"/>
      <c r="CS329" s="129"/>
      <c r="CT329" s="129"/>
      <c r="CU329" s="129"/>
      <c r="CV329" s="129"/>
      <c r="CW329" s="129"/>
      <c r="CX329" s="129"/>
      <c r="CY329" s="129"/>
      <c r="CZ329" s="129"/>
      <c r="DA329" s="129"/>
      <c r="DB329" s="129"/>
      <c r="DC329" s="129"/>
      <c r="DD329" s="129"/>
      <c r="DE329" s="129"/>
      <c r="DF329" s="129"/>
      <c r="DG329" s="129"/>
      <c r="DH329" s="129"/>
      <c r="DI329" s="129"/>
      <c r="DJ329" s="129"/>
      <c r="DK329" s="129"/>
      <c r="DL329" s="129"/>
      <c r="DM329" s="129"/>
      <c r="DN329" s="129"/>
      <c r="DO329" s="129"/>
      <c r="DP329" s="129"/>
      <c r="DQ329" s="129"/>
      <c r="DR329" s="129"/>
      <c r="DS329" s="129"/>
      <c r="DT329" s="129"/>
      <c r="DU329" s="129"/>
      <c r="DV329" s="129"/>
      <c r="DW329" s="129"/>
      <c r="DX329" s="129"/>
      <c r="DY329" s="129"/>
      <c r="GD329" s="134"/>
      <c r="GE329" s="134"/>
    </row>
    <row r="330" spans="2:187" x14ac:dyDescent="0.25">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29"/>
      <c r="AI330" s="129"/>
      <c r="AJ330" s="129"/>
      <c r="AK330" s="129"/>
      <c r="AL330" s="129"/>
      <c r="AM330" s="129"/>
      <c r="AN330" s="129"/>
      <c r="AO330" s="129"/>
      <c r="AP330" s="129"/>
      <c r="AQ330" s="129"/>
      <c r="AR330" s="129"/>
      <c r="AS330" s="129"/>
      <c r="AT330" s="129"/>
      <c r="AU330" s="129"/>
      <c r="AV330" s="129"/>
      <c r="AW330" s="129"/>
      <c r="AX330" s="129"/>
      <c r="AY330" s="129"/>
      <c r="AZ330" s="129"/>
      <c r="BA330" s="129"/>
      <c r="BB330" s="129"/>
      <c r="BC330" s="129"/>
      <c r="BD330" s="129"/>
      <c r="BE330" s="129"/>
      <c r="BF330" s="129"/>
      <c r="BG330" s="129"/>
      <c r="BH330" s="129"/>
      <c r="BI330" s="129"/>
      <c r="BJ330" s="129"/>
      <c r="BK330" s="129"/>
      <c r="BL330" s="129"/>
      <c r="BM330" s="129"/>
      <c r="BN330" s="129"/>
      <c r="BO330" s="129"/>
      <c r="BP330" s="129"/>
      <c r="BQ330" s="129"/>
      <c r="BR330" s="129"/>
      <c r="BS330" s="129"/>
      <c r="BT330" s="129"/>
      <c r="BU330" s="129"/>
      <c r="BV330" s="129"/>
      <c r="BW330" s="129"/>
      <c r="BX330" s="129"/>
      <c r="BY330" s="129"/>
      <c r="BZ330" s="129"/>
      <c r="CA330" s="129"/>
      <c r="CB330" s="129"/>
      <c r="CC330" s="129"/>
      <c r="CD330" s="129"/>
      <c r="CE330" s="129"/>
      <c r="CF330" s="129"/>
      <c r="CG330" s="129"/>
      <c r="CH330" s="129"/>
      <c r="CI330" s="129"/>
      <c r="CJ330" s="129"/>
      <c r="CK330" s="129"/>
      <c r="CL330" s="129"/>
      <c r="CM330" s="129"/>
      <c r="CN330" s="129"/>
      <c r="CO330" s="129"/>
      <c r="CP330" s="129"/>
      <c r="CQ330" s="129"/>
      <c r="CR330" s="129"/>
      <c r="CS330" s="129"/>
      <c r="CT330" s="129"/>
      <c r="CU330" s="129"/>
      <c r="CV330" s="129"/>
      <c r="CW330" s="129"/>
      <c r="CX330" s="129"/>
      <c r="CY330" s="129"/>
      <c r="CZ330" s="129"/>
      <c r="DA330" s="129"/>
      <c r="DB330" s="129"/>
      <c r="DC330" s="129"/>
      <c r="DD330" s="129"/>
      <c r="DE330" s="129"/>
      <c r="DF330" s="129"/>
      <c r="DG330" s="129"/>
      <c r="DH330" s="129"/>
      <c r="DI330" s="129"/>
      <c r="DJ330" s="129"/>
      <c r="DK330" s="129"/>
      <c r="DL330" s="129"/>
      <c r="DM330" s="129"/>
      <c r="DN330" s="129"/>
      <c r="DO330" s="129"/>
      <c r="DP330" s="129"/>
      <c r="DQ330" s="129"/>
      <c r="DR330" s="129"/>
      <c r="DS330" s="129"/>
      <c r="DT330" s="129"/>
      <c r="DU330" s="129"/>
      <c r="DV330" s="129"/>
      <c r="DW330" s="129"/>
      <c r="DX330" s="129"/>
      <c r="DY330" s="129"/>
      <c r="GD330" s="134"/>
      <c r="GE330" s="134"/>
    </row>
    <row r="331" spans="2:187" x14ac:dyDescent="0.25">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c r="AI331" s="129"/>
      <c r="AJ331" s="129"/>
      <c r="AK331" s="129"/>
      <c r="AL331" s="129"/>
      <c r="AM331" s="129"/>
      <c r="AN331" s="129"/>
      <c r="AO331" s="129"/>
      <c r="AP331" s="129"/>
      <c r="AQ331" s="129"/>
      <c r="AR331" s="129"/>
      <c r="AS331" s="129"/>
      <c r="AT331" s="129"/>
      <c r="AU331" s="129"/>
      <c r="AV331" s="129"/>
      <c r="AW331" s="129"/>
      <c r="AX331" s="129"/>
      <c r="AY331" s="129"/>
      <c r="AZ331" s="129"/>
      <c r="BA331" s="129"/>
      <c r="BB331" s="129"/>
      <c r="BC331" s="129"/>
      <c r="BD331" s="129"/>
      <c r="BE331" s="129"/>
      <c r="BF331" s="129"/>
      <c r="BG331" s="129"/>
      <c r="BH331" s="129"/>
      <c r="BI331" s="129"/>
      <c r="BJ331" s="129"/>
      <c r="BK331" s="129"/>
      <c r="BL331" s="129"/>
      <c r="BM331" s="129"/>
      <c r="BN331" s="129"/>
      <c r="BO331" s="129"/>
      <c r="BP331" s="129"/>
      <c r="BQ331" s="129"/>
      <c r="BR331" s="129"/>
      <c r="BS331" s="129"/>
      <c r="BT331" s="129"/>
      <c r="BU331" s="129"/>
      <c r="BV331" s="129"/>
      <c r="BW331" s="129"/>
      <c r="BX331" s="129"/>
      <c r="BY331" s="129"/>
      <c r="BZ331" s="129"/>
      <c r="CA331" s="129"/>
      <c r="CB331" s="129"/>
      <c r="CC331" s="129"/>
      <c r="CD331" s="129"/>
      <c r="CE331" s="129"/>
      <c r="CF331" s="129"/>
      <c r="CG331" s="129"/>
      <c r="CH331" s="129"/>
      <c r="CI331" s="129"/>
      <c r="CJ331" s="129"/>
      <c r="CK331" s="129"/>
      <c r="CL331" s="129"/>
      <c r="CM331" s="129"/>
      <c r="CN331" s="129"/>
      <c r="CO331" s="129"/>
      <c r="CP331" s="129"/>
      <c r="CQ331" s="129"/>
      <c r="CR331" s="129"/>
      <c r="CS331" s="129"/>
      <c r="CT331" s="129"/>
      <c r="CU331" s="129"/>
      <c r="CV331" s="129"/>
      <c r="CW331" s="129"/>
      <c r="CX331" s="129"/>
      <c r="CY331" s="129"/>
      <c r="CZ331" s="129"/>
      <c r="DA331" s="129"/>
      <c r="DB331" s="129"/>
      <c r="DC331" s="129"/>
      <c r="DD331" s="129"/>
      <c r="DE331" s="129"/>
      <c r="DF331" s="129"/>
      <c r="DG331" s="129"/>
      <c r="DH331" s="129"/>
      <c r="DI331" s="129"/>
      <c r="DJ331" s="129"/>
      <c r="DK331" s="129"/>
      <c r="DL331" s="129"/>
      <c r="DM331" s="129"/>
      <c r="DN331" s="129"/>
      <c r="DO331" s="129"/>
      <c r="DP331" s="129"/>
      <c r="DQ331" s="129"/>
      <c r="DR331" s="129"/>
      <c r="DS331" s="129"/>
      <c r="DT331" s="129"/>
      <c r="DU331" s="129"/>
      <c r="DV331" s="129"/>
      <c r="DW331" s="129"/>
      <c r="DX331" s="129"/>
      <c r="DY331" s="129"/>
      <c r="GD331" s="134"/>
      <c r="GE331" s="134"/>
    </row>
    <row r="332" spans="2:187" x14ac:dyDescent="0.25">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c r="AI332" s="129"/>
      <c r="AJ332" s="129"/>
      <c r="AK332" s="129"/>
      <c r="AL332" s="129"/>
      <c r="AM332" s="129"/>
      <c r="AN332" s="129"/>
      <c r="AO332" s="129"/>
      <c r="AP332" s="129"/>
      <c r="AQ332" s="129"/>
      <c r="AR332" s="129"/>
      <c r="AS332" s="129"/>
      <c r="AT332" s="129"/>
      <c r="AU332" s="129"/>
      <c r="AV332" s="129"/>
      <c r="AW332" s="129"/>
      <c r="AX332" s="129"/>
      <c r="AY332" s="129"/>
      <c r="AZ332" s="129"/>
      <c r="BA332" s="129"/>
      <c r="BB332" s="129"/>
      <c r="BC332" s="129"/>
      <c r="BD332" s="129"/>
      <c r="BE332" s="129"/>
      <c r="BF332" s="129"/>
      <c r="BG332" s="129"/>
      <c r="BH332" s="129"/>
      <c r="BI332" s="129"/>
      <c r="BJ332" s="129"/>
      <c r="BK332" s="129"/>
      <c r="BL332" s="129"/>
      <c r="BM332" s="129"/>
      <c r="BN332" s="129"/>
      <c r="BO332" s="129"/>
      <c r="BP332" s="129"/>
      <c r="BQ332" s="129"/>
      <c r="BR332" s="129"/>
      <c r="BS332" s="129"/>
      <c r="BT332" s="129"/>
      <c r="BU332" s="129"/>
      <c r="BV332" s="129"/>
      <c r="BW332" s="129"/>
      <c r="BX332" s="129"/>
      <c r="BY332" s="129"/>
      <c r="BZ332" s="129"/>
      <c r="CA332" s="129"/>
      <c r="CB332" s="129"/>
      <c r="CC332" s="129"/>
      <c r="CD332" s="129"/>
      <c r="CE332" s="129"/>
      <c r="CF332" s="129"/>
      <c r="CG332" s="129"/>
      <c r="CH332" s="129"/>
      <c r="CI332" s="129"/>
      <c r="CJ332" s="129"/>
      <c r="CK332" s="129"/>
      <c r="CL332" s="129"/>
      <c r="CM332" s="129"/>
      <c r="CN332" s="129"/>
      <c r="CO332" s="129"/>
      <c r="CP332" s="129"/>
      <c r="CQ332" s="129"/>
      <c r="CR332" s="129"/>
      <c r="CS332" s="129"/>
      <c r="CT332" s="129"/>
      <c r="CU332" s="129"/>
      <c r="CV332" s="129"/>
      <c r="CW332" s="129"/>
      <c r="CX332" s="129"/>
      <c r="CY332" s="129"/>
      <c r="CZ332" s="129"/>
      <c r="DA332" s="129"/>
      <c r="DB332" s="129"/>
      <c r="DC332" s="129"/>
      <c r="DD332" s="129"/>
      <c r="DE332" s="129"/>
      <c r="DF332" s="129"/>
      <c r="DG332" s="129"/>
      <c r="DH332" s="129"/>
      <c r="DI332" s="129"/>
      <c r="DJ332" s="129"/>
      <c r="DK332" s="129"/>
      <c r="DL332" s="129"/>
      <c r="DM332" s="129"/>
      <c r="DN332" s="129"/>
      <c r="DO332" s="129"/>
      <c r="DP332" s="129"/>
      <c r="DQ332" s="129"/>
      <c r="DR332" s="129"/>
      <c r="DS332" s="129"/>
      <c r="DT332" s="129"/>
      <c r="DU332" s="129"/>
      <c r="DV332" s="129"/>
      <c r="DW332" s="129"/>
      <c r="DX332" s="129"/>
      <c r="DY332" s="129"/>
      <c r="GD332" s="134"/>
      <c r="GE332" s="134"/>
    </row>
    <row r="333" spans="2:187" x14ac:dyDescent="0.25">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29"/>
      <c r="AE333" s="129"/>
      <c r="AF333" s="129"/>
      <c r="AG333" s="129"/>
      <c r="AH333" s="129"/>
      <c r="AI333" s="129"/>
      <c r="AJ333" s="129"/>
      <c r="AK333" s="129"/>
      <c r="AL333" s="129"/>
      <c r="AM333" s="129"/>
      <c r="AN333" s="129"/>
      <c r="AO333" s="129"/>
      <c r="AP333" s="129"/>
      <c r="AQ333" s="129"/>
      <c r="AR333" s="129"/>
      <c r="AS333" s="129"/>
      <c r="AT333" s="129"/>
      <c r="AU333" s="129"/>
      <c r="AV333" s="129"/>
      <c r="AW333" s="129"/>
      <c r="AX333" s="129"/>
      <c r="AY333" s="129"/>
      <c r="AZ333" s="129"/>
      <c r="BA333" s="129"/>
      <c r="BB333" s="129"/>
      <c r="BC333" s="129"/>
      <c r="BD333" s="129"/>
      <c r="BE333" s="129"/>
      <c r="BF333" s="129"/>
      <c r="BG333" s="129"/>
      <c r="BH333" s="129"/>
      <c r="BI333" s="129"/>
      <c r="BJ333" s="129"/>
      <c r="BK333" s="129"/>
      <c r="BL333" s="129"/>
      <c r="BM333" s="129"/>
      <c r="BN333" s="129"/>
      <c r="BO333" s="129"/>
      <c r="BP333" s="129"/>
      <c r="BQ333" s="129"/>
      <c r="BR333" s="129"/>
      <c r="BS333" s="129"/>
      <c r="BT333" s="129"/>
      <c r="BU333" s="129"/>
      <c r="BV333" s="129"/>
      <c r="BW333" s="129"/>
      <c r="BX333" s="129"/>
      <c r="BY333" s="129"/>
      <c r="BZ333" s="129"/>
      <c r="CA333" s="129"/>
      <c r="CB333" s="129"/>
      <c r="CC333" s="129"/>
      <c r="CD333" s="129"/>
      <c r="CE333" s="129"/>
      <c r="CF333" s="129"/>
      <c r="CG333" s="129"/>
      <c r="CH333" s="129"/>
      <c r="CI333" s="129"/>
      <c r="CJ333" s="129"/>
      <c r="CK333" s="129"/>
      <c r="CL333" s="129"/>
      <c r="CM333" s="129"/>
      <c r="CN333" s="129"/>
      <c r="CO333" s="129"/>
      <c r="CP333" s="129"/>
      <c r="CQ333" s="129"/>
      <c r="CR333" s="129"/>
      <c r="CS333" s="129"/>
      <c r="CT333" s="129"/>
      <c r="CU333" s="129"/>
      <c r="CV333" s="129"/>
      <c r="CW333" s="129"/>
      <c r="CX333" s="129"/>
      <c r="CY333" s="129"/>
      <c r="CZ333" s="129"/>
      <c r="DA333" s="129"/>
      <c r="DB333" s="129"/>
      <c r="DC333" s="129"/>
      <c r="DD333" s="129"/>
      <c r="DE333" s="129"/>
      <c r="DF333" s="129"/>
      <c r="DG333" s="129"/>
      <c r="DH333" s="129"/>
      <c r="DI333" s="129"/>
      <c r="DJ333" s="129"/>
      <c r="DK333" s="129"/>
      <c r="DL333" s="129"/>
      <c r="DM333" s="129"/>
      <c r="DN333" s="129"/>
      <c r="DO333" s="129"/>
      <c r="DP333" s="129"/>
      <c r="DQ333" s="129"/>
      <c r="DR333" s="129"/>
      <c r="DS333" s="129"/>
      <c r="DT333" s="129"/>
      <c r="DU333" s="129"/>
      <c r="DV333" s="129"/>
      <c r="DW333" s="129"/>
      <c r="DX333" s="129"/>
      <c r="DY333" s="129"/>
      <c r="GD333" s="134"/>
      <c r="GE333" s="134"/>
    </row>
    <row r="334" spans="2:187" x14ac:dyDescent="0.25">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c r="AI334" s="129"/>
      <c r="AJ334" s="129"/>
      <c r="AK334" s="129"/>
      <c r="AL334" s="129"/>
      <c r="AM334" s="129"/>
      <c r="AN334" s="129"/>
      <c r="AO334" s="129"/>
      <c r="AP334" s="129"/>
      <c r="AQ334" s="129"/>
      <c r="AR334" s="129"/>
      <c r="AS334" s="129"/>
      <c r="AT334" s="129"/>
      <c r="AU334" s="129"/>
      <c r="AV334" s="129"/>
      <c r="AW334" s="129"/>
      <c r="AX334" s="129"/>
      <c r="AY334" s="129"/>
      <c r="AZ334" s="129"/>
      <c r="BA334" s="129"/>
      <c r="BB334" s="129"/>
      <c r="BC334" s="129"/>
      <c r="BD334" s="129"/>
      <c r="BE334" s="129"/>
      <c r="BF334" s="129"/>
      <c r="BG334" s="129"/>
      <c r="BH334" s="129"/>
      <c r="BI334" s="129"/>
      <c r="BJ334" s="129"/>
      <c r="BK334" s="129"/>
      <c r="BL334" s="129"/>
      <c r="BM334" s="129"/>
      <c r="BN334" s="129"/>
      <c r="BO334" s="129"/>
      <c r="BP334" s="129"/>
      <c r="BQ334" s="129"/>
      <c r="BR334" s="129"/>
      <c r="BS334" s="129"/>
      <c r="BT334" s="129"/>
      <c r="BU334" s="129"/>
      <c r="BV334" s="129"/>
      <c r="BW334" s="129"/>
      <c r="BX334" s="129"/>
      <c r="BY334" s="129"/>
      <c r="BZ334" s="129"/>
      <c r="CA334" s="129"/>
      <c r="CB334" s="129"/>
      <c r="CC334" s="129"/>
      <c r="CD334" s="129"/>
      <c r="CE334" s="129"/>
      <c r="CF334" s="129"/>
      <c r="CG334" s="129"/>
      <c r="CH334" s="129"/>
      <c r="CI334" s="129"/>
      <c r="CJ334" s="129"/>
      <c r="CK334" s="129"/>
      <c r="CL334" s="129"/>
      <c r="CM334" s="129"/>
      <c r="CN334" s="129"/>
      <c r="CO334" s="129"/>
      <c r="CP334" s="129"/>
      <c r="CQ334" s="129"/>
      <c r="CR334" s="129"/>
      <c r="CS334" s="129"/>
      <c r="CT334" s="129"/>
      <c r="CU334" s="129"/>
      <c r="CV334" s="129"/>
      <c r="CW334" s="129"/>
      <c r="CX334" s="129"/>
      <c r="CY334" s="129"/>
      <c r="CZ334" s="129"/>
      <c r="DA334" s="129"/>
      <c r="DB334" s="129"/>
      <c r="DC334" s="129"/>
      <c r="DD334" s="129"/>
      <c r="DE334" s="129"/>
      <c r="DF334" s="129"/>
      <c r="DG334" s="129"/>
      <c r="DH334" s="129"/>
      <c r="DI334" s="129"/>
      <c r="DJ334" s="129"/>
      <c r="DK334" s="129"/>
      <c r="DL334" s="129"/>
      <c r="DM334" s="129"/>
      <c r="DN334" s="129"/>
      <c r="DO334" s="129"/>
      <c r="DP334" s="129"/>
      <c r="DQ334" s="129"/>
      <c r="DR334" s="129"/>
      <c r="DS334" s="129"/>
      <c r="DT334" s="129"/>
      <c r="DU334" s="129"/>
      <c r="DV334" s="129"/>
      <c r="DW334" s="129"/>
      <c r="DX334" s="129"/>
      <c r="DY334" s="129"/>
      <c r="GD334" s="134"/>
      <c r="GE334" s="134"/>
    </row>
    <row r="335" spans="2:187" x14ac:dyDescent="0.25">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c r="AI335" s="129"/>
      <c r="AJ335" s="129"/>
      <c r="AK335" s="129"/>
      <c r="AL335" s="129"/>
      <c r="AM335" s="129"/>
      <c r="AN335" s="129"/>
      <c r="AO335" s="129"/>
      <c r="AP335" s="129"/>
      <c r="AQ335" s="129"/>
      <c r="AR335" s="129"/>
      <c r="AS335" s="129"/>
      <c r="AT335" s="129"/>
      <c r="AU335" s="129"/>
      <c r="AV335" s="129"/>
      <c r="AW335" s="129"/>
      <c r="AX335" s="129"/>
      <c r="AY335" s="129"/>
      <c r="AZ335" s="129"/>
      <c r="BA335" s="129"/>
      <c r="BB335" s="129"/>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c r="DH335" s="129"/>
      <c r="DI335" s="129"/>
      <c r="DJ335" s="129"/>
      <c r="DK335" s="129"/>
      <c r="DL335" s="129"/>
      <c r="DM335" s="129"/>
      <c r="DN335" s="129"/>
      <c r="DO335" s="129"/>
      <c r="DP335" s="129"/>
      <c r="DQ335" s="129"/>
      <c r="DR335" s="129"/>
      <c r="DS335" s="129"/>
      <c r="DT335" s="129"/>
      <c r="DU335" s="129"/>
      <c r="DV335" s="129"/>
      <c r="DW335" s="129"/>
      <c r="DX335" s="129"/>
      <c r="DY335" s="129"/>
      <c r="GD335" s="134"/>
      <c r="GE335" s="134"/>
    </row>
    <row r="336" spans="2:187" x14ac:dyDescent="0.25">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29"/>
      <c r="AE336" s="129"/>
      <c r="AF336" s="129"/>
      <c r="AG336" s="129"/>
      <c r="AH336" s="129"/>
      <c r="AI336" s="129"/>
      <c r="AJ336" s="129"/>
      <c r="AK336" s="129"/>
      <c r="AL336" s="129"/>
      <c r="AM336" s="129"/>
      <c r="AN336" s="129"/>
      <c r="AO336" s="129"/>
      <c r="AP336" s="129"/>
      <c r="AQ336" s="129"/>
      <c r="AR336" s="129"/>
      <c r="AS336" s="129"/>
      <c r="AT336" s="129"/>
      <c r="AU336" s="129"/>
      <c r="AV336" s="129"/>
      <c r="AW336" s="129"/>
      <c r="AX336" s="129"/>
      <c r="AY336" s="129"/>
      <c r="AZ336" s="129"/>
      <c r="BA336" s="129"/>
      <c r="BB336" s="129"/>
      <c r="BC336" s="129"/>
      <c r="BD336" s="129"/>
      <c r="BE336" s="129"/>
      <c r="BF336" s="129"/>
      <c r="BG336" s="129"/>
      <c r="BH336" s="129"/>
      <c r="BI336" s="129"/>
      <c r="BJ336" s="129"/>
      <c r="BK336" s="129"/>
      <c r="BL336" s="129"/>
      <c r="BM336" s="129"/>
      <c r="BN336" s="129"/>
      <c r="BO336" s="129"/>
      <c r="BP336" s="129"/>
      <c r="BQ336" s="129"/>
      <c r="BR336" s="129"/>
      <c r="BS336" s="129"/>
      <c r="BT336" s="129"/>
      <c r="BU336" s="129"/>
      <c r="BV336" s="129"/>
      <c r="BW336" s="129"/>
      <c r="BX336" s="129"/>
      <c r="BY336" s="129"/>
      <c r="BZ336" s="129"/>
      <c r="CA336" s="129"/>
      <c r="CB336" s="129"/>
      <c r="CC336" s="129"/>
      <c r="CD336" s="129"/>
      <c r="CE336" s="129"/>
      <c r="CF336" s="129"/>
      <c r="CG336" s="129"/>
      <c r="CH336" s="129"/>
      <c r="CI336" s="129"/>
      <c r="CJ336" s="129"/>
      <c r="CK336" s="129"/>
      <c r="CL336" s="129"/>
      <c r="CM336" s="129"/>
      <c r="CN336" s="129"/>
      <c r="CO336" s="129"/>
      <c r="CP336" s="129"/>
      <c r="CQ336" s="129"/>
      <c r="CR336" s="129"/>
      <c r="CS336" s="129"/>
      <c r="CT336" s="129"/>
      <c r="CU336" s="129"/>
      <c r="CV336" s="129"/>
      <c r="CW336" s="129"/>
      <c r="CX336" s="129"/>
      <c r="CY336" s="129"/>
      <c r="CZ336" s="129"/>
      <c r="DA336" s="129"/>
      <c r="DB336" s="129"/>
      <c r="DC336" s="129"/>
      <c r="DD336" s="129"/>
      <c r="DE336" s="129"/>
      <c r="DF336" s="129"/>
      <c r="DG336" s="129"/>
      <c r="DH336" s="129"/>
      <c r="DI336" s="129"/>
      <c r="DJ336" s="129"/>
      <c r="DK336" s="129"/>
      <c r="DL336" s="129"/>
      <c r="DM336" s="129"/>
      <c r="DN336" s="129"/>
      <c r="DO336" s="129"/>
      <c r="DP336" s="129"/>
      <c r="DQ336" s="129"/>
      <c r="DR336" s="129"/>
      <c r="DS336" s="129"/>
      <c r="DT336" s="129"/>
      <c r="DU336" s="129"/>
      <c r="DV336" s="129"/>
      <c r="DW336" s="129"/>
      <c r="DX336" s="129"/>
      <c r="DY336" s="129"/>
      <c r="GD336" s="134"/>
      <c r="GE336" s="134"/>
    </row>
    <row r="337" spans="2:187" x14ac:dyDescent="0.25">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c r="AA337" s="129"/>
      <c r="AB337" s="129"/>
      <c r="AC337" s="129"/>
      <c r="AD337" s="129"/>
      <c r="AE337" s="129"/>
      <c r="AF337" s="129"/>
      <c r="AG337" s="129"/>
      <c r="AH337" s="129"/>
      <c r="AI337" s="129"/>
      <c r="AJ337" s="129"/>
      <c r="AK337" s="129"/>
      <c r="AL337" s="129"/>
      <c r="AM337" s="129"/>
      <c r="AN337" s="129"/>
      <c r="AO337" s="129"/>
      <c r="AP337" s="129"/>
      <c r="AQ337" s="129"/>
      <c r="AR337" s="129"/>
      <c r="AS337" s="129"/>
      <c r="AT337" s="129"/>
      <c r="AU337" s="129"/>
      <c r="AV337" s="129"/>
      <c r="AW337" s="129"/>
      <c r="AX337" s="129"/>
      <c r="AY337" s="129"/>
      <c r="AZ337" s="129"/>
      <c r="BA337" s="129"/>
      <c r="BB337" s="129"/>
      <c r="BC337" s="129"/>
      <c r="BD337" s="129"/>
      <c r="BE337" s="129"/>
      <c r="BF337" s="129"/>
      <c r="BG337" s="129"/>
      <c r="BH337" s="129"/>
      <c r="BI337" s="129"/>
      <c r="BJ337" s="129"/>
      <c r="BK337" s="129"/>
      <c r="BL337" s="129"/>
      <c r="BM337" s="129"/>
      <c r="BN337" s="129"/>
      <c r="BO337" s="129"/>
      <c r="BP337" s="129"/>
      <c r="BQ337" s="129"/>
      <c r="BR337" s="129"/>
      <c r="BS337" s="129"/>
      <c r="BT337" s="129"/>
      <c r="BU337" s="129"/>
      <c r="BV337" s="129"/>
      <c r="BW337" s="129"/>
      <c r="BX337" s="129"/>
      <c r="BY337" s="129"/>
      <c r="BZ337" s="129"/>
      <c r="CA337" s="129"/>
      <c r="CB337" s="129"/>
      <c r="CC337" s="129"/>
      <c r="CD337" s="129"/>
      <c r="CE337" s="129"/>
      <c r="CF337" s="129"/>
      <c r="CG337" s="129"/>
      <c r="CH337" s="129"/>
      <c r="CI337" s="129"/>
      <c r="CJ337" s="129"/>
      <c r="CK337" s="129"/>
      <c r="CL337" s="129"/>
      <c r="CM337" s="129"/>
      <c r="CN337" s="129"/>
      <c r="CO337" s="129"/>
      <c r="CP337" s="129"/>
      <c r="CQ337" s="129"/>
      <c r="CR337" s="129"/>
      <c r="CS337" s="129"/>
      <c r="CT337" s="129"/>
      <c r="CU337" s="129"/>
      <c r="CV337" s="129"/>
      <c r="CW337" s="129"/>
      <c r="CX337" s="129"/>
      <c r="CY337" s="129"/>
      <c r="CZ337" s="129"/>
      <c r="DA337" s="129"/>
      <c r="DB337" s="129"/>
      <c r="DC337" s="129"/>
      <c r="DD337" s="129"/>
      <c r="DE337" s="129"/>
      <c r="DF337" s="129"/>
      <c r="DG337" s="129"/>
      <c r="DH337" s="129"/>
      <c r="DI337" s="129"/>
      <c r="DJ337" s="129"/>
      <c r="DK337" s="129"/>
      <c r="DL337" s="129"/>
      <c r="DM337" s="129"/>
      <c r="DN337" s="129"/>
      <c r="DO337" s="129"/>
      <c r="DP337" s="129"/>
      <c r="DQ337" s="129"/>
      <c r="DR337" s="129"/>
      <c r="DS337" s="129"/>
      <c r="DT337" s="129"/>
      <c r="DU337" s="129"/>
      <c r="DV337" s="129"/>
      <c r="DW337" s="129"/>
      <c r="DX337" s="129"/>
      <c r="DY337" s="129"/>
      <c r="GD337" s="134"/>
      <c r="GE337" s="134"/>
    </row>
    <row r="338" spans="2:187" x14ac:dyDescent="0.25">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29"/>
      <c r="AE338" s="129"/>
      <c r="AF338" s="129"/>
      <c r="AG338" s="129"/>
      <c r="AH338" s="129"/>
      <c r="AI338" s="129"/>
      <c r="AJ338" s="129"/>
      <c r="AK338" s="129"/>
      <c r="AL338" s="129"/>
      <c r="AM338" s="129"/>
      <c r="AN338" s="129"/>
      <c r="AO338" s="129"/>
      <c r="AP338" s="129"/>
      <c r="AQ338" s="129"/>
      <c r="AR338" s="129"/>
      <c r="AS338" s="129"/>
      <c r="AT338" s="129"/>
      <c r="AU338" s="129"/>
      <c r="AV338" s="129"/>
      <c r="AW338" s="129"/>
      <c r="AX338" s="129"/>
      <c r="AY338" s="129"/>
      <c r="AZ338" s="129"/>
      <c r="BA338" s="129"/>
      <c r="BB338" s="129"/>
      <c r="BC338" s="129"/>
      <c r="BD338" s="129"/>
      <c r="BE338" s="129"/>
      <c r="BF338" s="129"/>
      <c r="BG338" s="129"/>
      <c r="BH338" s="129"/>
      <c r="BI338" s="129"/>
      <c r="BJ338" s="129"/>
      <c r="BK338" s="129"/>
      <c r="BL338" s="129"/>
      <c r="BM338" s="129"/>
      <c r="BN338" s="129"/>
      <c r="BO338" s="129"/>
      <c r="BP338" s="129"/>
      <c r="BQ338" s="129"/>
      <c r="BR338" s="129"/>
      <c r="BS338" s="129"/>
      <c r="BT338" s="129"/>
      <c r="BU338" s="129"/>
      <c r="BV338" s="129"/>
      <c r="BW338" s="129"/>
      <c r="BX338" s="129"/>
      <c r="BY338" s="129"/>
      <c r="BZ338" s="129"/>
      <c r="CA338" s="129"/>
      <c r="CB338" s="129"/>
      <c r="CC338" s="129"/>
      <c r="CD338" s="129"/>
      <c r="CE338" s="129"/>
      <c r="CF338" s="129"/>
      <c r="CG338" s="129"/>
      <c r="CH338" s="129"/>
      <c r="CI338" s="129"/>
      <c r="CJ338" s="129"/>
      <c r="CK338" s="129"/>
      <c r="CL338" s="129"/>
      <c r="CM338" s="129"/>
      <c r="CN338" s="129"/>
      <c r="CO338" s="129"/>
      <c r="CP338" s="129"/>
      <c r="CQ338" s="129"/>
      <c r="CR338" s="129"/>
      <c r="CS338" s="129"/>
      <c r="CT338" s="129"/>
      <c r="CU338" s="129"/>
      <c r="CV338" s="129"/>
      <c r="CW338" s="129"/>
      <c r="CX338" s="129"/>
      <c r="CY338" s="129"/>
      <c r="CZ338" s="129"/>
      <c r="DA338" s="129"/>
      <c r="DB338" s="129"/>
      <c r="DC338" s="129"/>
      <c r="DD338" s="129"/>
      <c r="DE338" s="129"/>
      <c r="DF338" s="129"/>
      <c r="DG338" s="129"/>
      <c r="DH338" s="129"/>
      <c r="DI338" s="129"/>
      <c r="DJ338" s="129"/>
      <c r="DK338" s="129"/>
      <c r="DL338" s="129"/>
      <c r="DM338" s="129"/>
      <c r="DN338" s="129"/>
      <c r="DO338" s="129"/>
      <c r="DP338" s="129"/>
      <c r="DQ338" s="129"/>
      <c r="DR338" s="129"/>
      <c r="DS338" s="129"/>
      <c r="DT338" s="129"/>
      <c r="DU338" s="129"/>
      <c r="DV338" s="129"/>
      <c r="DW338" s="129"/>
      <c r="DX338" s="129"/>
      <c r="DY338" s="129"/>
      <c r="GD338" s="134"/>
      <c r="GE338" s="134"/>
    </row>
    <row r="339" spans="2:187" x14ac:dyDescent="0.25">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c r="AI339" s="129"/>
      <c r="AJ339" s="129"/>
      <c r="AK339" s="129"/>
      <c r="AL339" s="129"/>
      <c r="AM339" s="129"/>
      <c r="AN339" s="129"/>
      <c r="AO339" s="129"/>
      <c r="AP339" s="129"/>
      <c r="AQ339" s="129"/>
      <c r="AR339" s="129"/>
      <c r="AS339" s="129"/>
      <c r="AT339" s="129"/>
      <c r="AU339" s="129"/>
      <c r="AV339" s="129"/>
      <c r="AW339" s="129"/>
      <c r="AX339" s="129"/>
      <c r="AY339" s="129"/>
      <c r="AZ339" s="129"/>
      <c r="BA339" s="129"/>
      <c r="BB339" s="129"/>
      <c r="BC339" s="129"/>
      <c r="BD339" s="129"/>
      <c r="BE339" s="129"/>
      <c r="BF339" s="129"/>
      <c r="BG339" s="129"/>
      <c r="BH339" s="129"/>
      <c r="BI339" s="129"/>
      <c r="BJ339" s="129"/>
      <c r="BK339" s="129"/>
      <c r="BL339" s="129"/>
      <c r="BM339" s="129"/>
      <c r="BN339" s="129"/>
      <c r="BO339" s="129"/>
      <c r="BP339" s="129"/>
      <c r="BQ339" s="129"/>
      <c r="BR339" s="129"/>
      <c r="BS339" s="129"/>
      <c r="BT339" s="129"/>
      <c r="BU339" s="129"/>
      <c r="BV339" s="129"/>
      <c r="BW339" s="129"/>
      <c r="BX339" s="129"/>
      <c r="BY339" s="129"/>
      <c r="BZ339" s="129"/>
      <c r="CA339" s="129"/>
      <c r="CB339" s="129"/>
      <c r="CC339" s="129"/>
      <c r="CD339" s="129"/>
      <c r="CE339" s="129"/>
      <c r="CF339" s="129"/>
      <c r="CG339" s="129"/>
      <c r="CH339" s="129"/>
      <c r="CI339" s="129"/>
      <c r="CJ339" s="129"/>
      <c r="CK339" s="129"/>
      <c r="CL339" s="129"/>
      <c r="CM339" s="129"/>
      <c r="CN339" s="129"/>
      <c r="CO339" s="129"/>
      <c r="CP339" s="129"/>
      <c r="CQ339" s="129"/>
      <c r="CR339" s="129"/>
      <c r="CS339" s="129"/>
      <c r="CT339" s="129"/>
      <c r="CU339" s="129"/>
      <c r="CV339" s="129"/>
      <c r="CW339" s="129"/>
      <c r="CX339" s="129"/>
      <c r="CY339" s="129"/>
      <c r="CZ339" s="129"/>
      <c r="DA339" s="129"/>
      <c r="DB339" s="129"/>
      <c r="DC339" s="129"/>
      <c r="DD339" s="129"/>
      <c r="DE339" s="129"/>
      <c r="DF339" s="129"/>
      <c r="DG339" s="129"/>
      <c r="DH339" s="129"/>
      <c r="DI339" s="129"/>
      <c r="DJ339" s="129"/>
      <c r="DK339" s="129"/>
      <c r="DL339" s="129"/>
      <c r="DM339" s="129"/>
      <c r="DN339" s="129"/>
      <c r="DO339" s="129"/>
      <c r="DP339" s="129"/>
      <c r="DQ339" s="129"/>
      <c r="DR339" s="129"/>
      <c r="DS339" s="129"/>
      <c r="DT339" s="129"/>
      <c r="DU339" s="129"/>
      <c r="DV339" s="129"/>
      <c r="DW339" s="129"/>
      <c r="DX339" s="129"/>
      <c r="DY339" s="129"/>
      <c r="GD339" s="134"/>
      <c r="GE339" s="134"/>
    </row>
    <row r="340" spans="2:187" x14ac:dyDescent="0.25">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c r="AI340" s="129"/>
      <c r="AJ340" s="129"/>
      <c r="AK340" s="129"/>
      <c r="AL340" s="129"/>
      <c r="AM340" s="129"/>
      <c r="AN340" s="129"/>
      <c r="AO340" s="129"/>
      <c r="AP340" s="129"/>
      <c r="AQ340" s="129"/>
      <c r="AR340" s="129"/>
      <c r="AS340" s="129"/>
      <c r="AT340" s="129"/>
      <c r="AU340" s="129"/>
      <c r="AV340" s="129"/>
      <c r="AW340" s="129"/>
      <c r="AX340" s="129"/>
      <c r="AY340" s="129"/>
      <c r="AZ340" s="129"/>
      <c r="BA340" s="129"/>
      <c r="BB340" s="129"/>
      <c r="BC340" s="129"/>
      <c r="BD340" s="129"/>
      <c r="BE340" s="129"/>
      <c r="BF340" s="129"/>
      <c r="BG340" s="129"/>
      <c r="BH340" s="129"/>
      <c r="BI340" s="129"/>
      <c r="BJ340" s="129"/>
      <c r="BK340" s="129"/>
      <c r="BL340" s="129"/>
      <c r="BM340" s="129"/>
      <c r="BN340" s="129"/>
      <c r="BO340" s="129"/>
      <c r="BP340" s="129"/>
      <c r="BQ340" s="129"/>
      <c r="BR340" s="129"/>
      <c r="BS340" s="129"/>
      <c r="BT340" s="129"/>
      <c r="BU340" s="129"/>
      <c r="BV340" s="129"/>
      <c r="BW340" s="129"/>
      <c r="BX340" s="129"/>
      <c r="BY340" s="129"/>
      <c r="BZ340" s="129"/>
      <c r="CA340" s="129"/>
      <c r="CB340" s="129"/>
      <c r="CC340" s="129"/>
      <c r="CD340" s="129"/>
      <c r="CE340" s="129"/>
      <c r="CF340" s="129"/>
      <c r="CG340" s="129"/>
      <c r="CH340" s="129"/>
      <c r="CI340" s="129"/>
      <c r="CJ340" s="129"/>
      <c r="CK340" s="129"/>
      <c r="CL340" s="129"/>
      <c r="CM340" s="129"/>
      <c r="CN340" s="129"/>
      <c r="CO340" s="129"/>
      <c r="CP340" s="129"/>
      <c r="CQ340" s="129"/>
      <c r="CR340" s="129"/>
      <c r="CS340" s="129"/>
      <c r="CT340" s="129"/>
      <c r="CU340" s="129"/>
      <c r="CV340" s="129"/>
      <c r="CW340" s="129"/>
      <c r="CX340" s="129"/>
      <c r="CY340" s="129"/>
      <c r="CZ340" s="129"/>
      <c r="DA340" s="129"/>
      <c r="DB340" s="129"/>
      <c r="DC340" s="129"/>
      <c r="DD340" s="129"/>
      <c r="DE340" s="129"/>
      <c r="DF340" s="129"/>
      <c r="DG340" s="129"/>
      <c r="DH340" s="129"/>
      <c r="DI340" s="129"/>
      <c r="DJ340" s="129"/>
      <c r="DK340" s="129"/>
      <c r="DL340" s="129"/>
      <c r="DM340" s="129"/>
      <c r="DN340" s="129"/>
      <c r="DO340" s="129"/>
      <c r="DP340" s="129"/>
      <c r="DQ340" s="129"/>
      <c r="DR340" s="129"/>
      <c r="DS340" s="129"/>
      <c r="DT340" s="129"/>
      <c r="DU340" s="129"/>
      <c r="DV340" s="129"/>
      <c r="DW340" s="129"/>
      <c r="DX340" s="129"/>
      <c r="DY340" s="129"/>
      <c r="GD340" s="134"/>
      <c r="GE340" s="134"/>
    </row>
    <row r="341" spans="2:187" x14ac:dyDescent="0.25">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c r="AI341" s="129"/>
      <c r="AJ341" s="129"/>
      <c r="AK341" s="129"/>
      <c r="AL341" s="129"/>
      <c r="AM341" s="129"/>
      <c r="AN341" s="129"/>
      <c r="AO341" s="129"/>
      <c r="AP341" s="129"/>
      <c r="AQ341" s="129"/>
      <c r="AR341" s="129"/>
      <c r="AS341" s="129"/>
      <c r="AT341" s="129"/>
      <c r="AU341" s="129"/>
      <c r="AV341" s="129"/>
      <c r="AW341" s="129"/>
      <c r="AX341" s="129"/>
      <c r="AY341" s="129"/>
      <c r="AZ341" s="129"/>
      <c r="BA341" s="129"/>
      <c r="BB341" s="129"/>
      <c r="BC341" s="129"/>
      <c r="BD341" s="129"/>
      <c r="BE341" s="129"/>
      <c r="BF341" s="129"/>
      <c r="BG341" s="129"/>
      <c r="BH341" s="129"/>
      <c r="BI341" s="129"/>
      <c r="BJ341" s="129"/>
      <c r="BK341" s="129"/>
      <c r="BL341" s="129"/>
      <c r="BM341" s="129"/>
      <c r="BN341" s="129"/>
      <c r="BO341" s="129"/>
      <c r="BP341" s="129"/>
      <c r="BQ341" s="129"/>
      <c r="BR341" s="129"/>
      <c r="BS341" s="129"/>
      <c r="BT341" s="129"/>
      <c r="BU341" s="129"/>
      <c r="BV341" s="129"/>
      <c r="BW341" s="129"/>
      <c r="BX341" s="129"/>
      <c r="BY341" s="129"/>
      <c r="BZ341" s="129"/>
      <c r="CA341" s="129"/>
      <c r="CB341" s="129"/>
      <c r="CC341" s="129"/>
      <c r="CD341" s="129"/>
      <c r="CE341" s="129"/>
      <c r="CF341" s="129"/>
      <c r="CG341" s="129"/>
      <c r="CH341" s="129"/>
      <c r="CI341" s="129"/>
      <c r="CJ341" s="129"/>
      <c r="CK341" s="129"/>
      <c r="CL341" s="129"/>
      <c r="CM341" s="129"/>
      <c r="CN341" s="129"/>
      <c r="CO341" s="129"/>
      <c r="CP341" s="129"/>
      <c r="CQ341" s="129"/>
      <c r="CR341" s="129"/>
      <c r="CS341" s="129"/>
      <c r="CT341" s="129"/>
      <c r="CU341" s="129"/>
      <c r="CV341" s="129"/>
      <c r="CW341" s="129"/>
      <c r="CX341" s="129"/>
      <c r="CY341" s="129"/>
      <c r="CZ341" s="129"/>
      <c r="DA341" s="129"/>
      <c r="DB341" s="129"/>
      <c r="DC341" s="129"/>
      <c r="DD341" s="129"/>
      <c r="DE341" s="129"/>
      <c r="DF341" s="129"/>
      <c r="DG341" s="129"/>
      <c r="DH341" s="129"/>
      <c r="DI341" s="129"/>
      <c r="DJ341" s="129"/>
      <c r="DK341" s="129"/>
      <c r="DL341" s="129"/>
      <c r="DM341" s="129"/>
      <c r="DN341" s="129"/>
      <c r="DO341" s="129"/>
      <c r="DP341" s="129"/>
      <c r="DQ341" s="129"/>
      <c r="DR341" s="129"/>
      <c r="DS341" s="129"/>
      <c r="DT341" s="129"/>
      <c r="DU341" s="129"/>
      <c r="DV341" s="129"/>
      <c r="DW341" s="129"/>
      <c r="DX341" s="129"/>
      <c r="DY341" s="129"/>
      <c r="GD341" s="134"/>
      <c r="GE341" s="134"/>
    </row>
    <row r="342" spans="2:187" x14ac:dyDescent="0.25">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29"/>
      <c r="AE342" s="129"/>
      <c r="AF342" s="129"/>
      <c r="AG342" s="129"/>
      <c r="AH342" s="129"/>
      <c r="AI342" s="129"/>
      <c r="AJ342" s="129"/>
      <c r="AK342" s="129"/>
      <c r="AL342" s="129"/>
      <c r="AM342" s="129"/>
      <c r="AN342" s="129"/>
      <c r="AO342" s="129"/>
      <c r="AP342" s="129"/>
      <c r="AQ342" s="129"/>
      <c r="AR342" s="129"/>
      <c r="AS342" s="129"/>
      <c r="AT342" s="129"/>
      <c r="AU342" s="129"/>
      <c r="AV342" s="129"/>
      <c r="AW342" s="129"/>
      <c r="AX342" s="129"/>
      <c r="AY342" s="129"/>
      <c r="AZ342" s="129"/>
      <c r="BA342" s="129"/>
      <c r="BB342" s="129"/>
      <c r="BC342" s="129"/>
      <c r="BD342" s="129"/>
      <c r="BE342" s="129"/>
      <c r="BF342" s="129"/>
      <c r="BG342" s="129"/>
      <c r="BH342" s="129"/>
      <c r="BI342" s="129"/>
      <c r="BJ342" s="129"/>
      <c r="BK342" s="129"/>
      <c r="BL342" s="129"/>
      <c r="BM342" s="129"/>
      <c r="BN342" s="129"/>
      <c r="BO342" s="129"/>
      <c r="BP342" s="129"/>
      <c r="BQ342" s="129"/>
      <c r="BR342" s="129"/>
      <c r="BS342" s="129"/>
      <c r="BT342" s="129"/>
      <c r="BU342" s="129"/>
      <c r="BV342" s="129"/>
      <c r="BW342" s="129"/>
      <c r="BX342" s="129"/>
      <c r="BY342" s="129"/>
      <c r="BZ342" s="129"/>
      <c r="CA342" s="129"/>
      <c r="CB342" s="129"/>
      <c r="CC342" s="129"/>
      <c r="CD342" s="129"/>
      <c r="CE342" s="129"/>
      <c r="CF342" s="129"/>
      <c r="CG342" s="129"/>
      <c r="CH342" s="129"/>
      <c r="CI342" s="129"/>
      <c r="CJ342" s="129"/>
      <c r="CK342" s="129"/>
      <c r="CL342" s="129"/>
      <c r="CM342" s="129"/>
      <c r="CN342" s="129"/>
      <c r="CO342" s="129"/>
      <c r="CP342" s="129"/>
      <c r="CQ342" s="129"/>
      <c r="CR342" s="129"/>
      <c r="CS342" s="129"/>
      <c r="CT342" s="129"/>
      <c r="CU342" s="129"/>
      <c r="CV342" s="129"/>
      <c r="CW342" s="129"/>
      <c r="CX342" s="129"/>
      <c r="CY342" s="129"/>
      <c r="CZ342" s="129"/>
      <c r="DA342" s="129"/>
      <c r="DB342" s="129"/>
      <c r="DC342" s="129"/>
      <c r="DD342" s="129"/>
      <c r="DE342" s="129"/>
      <c r="DF342" s="129"/>
      <c r="DG342" s="129"/>
      <c r="DH342" s="129"/>
      <c r="DI342" s="129"/>
      <c r="DJ342" s="129"/>
      <c r="DK342" s="129"/>
      <c r="DL342" s="129"/>
      <c r="DM342" s="129"/>
      <c r="DN342" s="129"/>
      <c r="DO342" s="129"/>
      <c r="DP342" s="129"/>
      <c r="DQ342" s="129"/>
      <c r="DR342" s="129"/>
      <c r="DS342" s="129"/>
      <c r="DT342" s="129"/>
      <c r="DU342" s="129"/>
      <c r="DV342" s="129"/>
      <c r="DW342" s="129"/>
      <c r="DX342" s="129"/>
      <c r="DY342" s="129"/>
      <c r="GD342" s="134"/>
      <c r="GE342" s="134"/>
    </row>
    <row r="343" spans="2:187" x14ac:dyDescent="0.25">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29"/>
      <c r="AE343" s="129"/>
      <c r="AF343" s="129"/>
      <c r="AG343" s="129"/>
      <c r="AH343" s="129"/>
      <c r="AI343" s="129"/>
      <c r="AJ343" s="129"/>
      <c r="AK343" s="129"/>
      <c r="AL343" s="129"/>
      <c r="AM343" s="129"/>
      <c r="AN343" s="129"/>
      <c r="AO343" s="129"/>
      <c r="AP343" s="129"/>
      <c r="AQ343" s="129"/>
      <c r="AR343" s="129"/>
      <c r="AS343" s="129"/>
      <c r="AT343" s="129"/>
      <c r="AU343" s="129"/>
      <c r="AV343" s="129"/>
      <c r="AW343" s="129"/>
      <c r="AX343" s="129"/>
      <c r="AY343" s="129"/>
      <c r="AZ343" s="129"/>
      <c r="BA343" s="129"/>
      <c r="BB343" s="129"/>
      <c r="BC343" s="129"/>
      <c r="BD343" s="129"/>
      <c r="BE343" s="129"/>
      <c r="BF343" s="129"/>
      <c r="BG343" s="129"/>
      <c r="BH343" s="129"/>
      <c r="BI343" s="129"/>
      <c r="BJ343" s="129"/>
      <c r="BK343" s="129"/>
      <c r="BL343" s="129"/>
      <c r="BM343" s="129"/>
      <c r="BN343" s="129"/>
      <c r="BO343" s="129"/>
      <c r="BP343" s="129"/>
      <c r="BQ343" s="129"/>
      <c r="BR343" s="129"/>
      <c r="BS343" s="129"/>
      <c r="BT343" s="129"/>
      <c r="BU343" s="129"/>
      <c r="BV343" s="129"/>
      <c r="BW343" s="129"/>
      <c r="BX343" s="129"/>
      <c r="BY343" s="129"/>
      <c r="BZ343" s="129"/>
      <c r="CA343" s="129"/>
      <c r="CB343" s="129"/>
      <c r="CC343" s="129"/>
      <c r="CD343" s="129"/>
      <c r="CE343" s="129"/>
      <c r="CF343" s="129"/>
      <c r="CG343" s="129"/>
      <c r="CH343" s="129"/>
      <c r="CI343" s="129"/>
      <c r="CJ343" s="129"/>
      <c r="CK343" s="129"/>
      <c r="CL343" s="129"/>
      <c r="CM343" s="129"/>
      <c r="CN343" s="129"/>
      <c r="CO343" s="129"/>
      <c r="CP343" s="129"/>
      <c r="CQ343" s="129"/>
      <c r="CR343" s="129"/>
      <c r="CS343" s="129"/>
      <c r="CT343" s="129"/>
      <c r="CU343" s="129"/>
      <c r="CV343" s="129"/>
      <c r="CW343" s="129"/>
      <c r="CX343" s="129"/>
      <c r="CY343" s="129"/>
      <c r="CZ343" s="129"/>
      <c r="DA343" s="129"/>
      <c r="DB343" s="129"/>
      <c r="DC343" s="129"/>
      <c r="DD343" s="129"/>
      <c r="DE343" s="129"/>
      <c r="DF343" s="129"/>
      <c r="DG343" s="129"/>
      <c r="DH343" s="129"/>
      <c r="DI343" s="129"/>
      <c r="DJ343" s="129"/>
      <c r="DK343" s="129"/>
      <c r="DL343" s="129"/>
      <c r="DM343" s="129"/>
      <c r="DN343" s="129"/>
      <c r="DO343" s="129"/>
      <c r="DP343" s="129"/>
      <c r="DQ343" s="129"/>
      <c r="DR343" s="129"/>
      <c r="DS343" s="129"/>
      <c r="DT343" s="129"/>
      <c r="DU343" s="129"/>
      <c r="DV343" s="129"/>
      <c r="DW343" s="129"/>
      <c r="DX343" s="129"/>
      <c r="DY343" s="129"/>
      <c r="GD343" s="134"/>
      <c r="GE343" s="134"/>
    </row>
    <row r="344" spans="2:187" x14ac:dyDescent="0.25">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c r="AI344" s="129"/>
      <c r="AJ344" s="129"/>
      <c r="AK344" s="129"/>
      <c r="AL344" s="129"/>
      <c r="AM344" s="129"/>
      <c r="AN344" s="129"/>
      <c r="AO344" s="129"/>
      <c r="AP344" s="129"/>
      <c r="AQ344" s="129"/>
      <c r="AR344" s="129"/>
      <c r="AS344" s="129"/>
      <c r="AT344" s="129"/>
      <c r="AU344" s="129"/>
      <c r="AV344" s="129"/>
      <c r="AW344" s="129"/>
      <c r="AX344" s="129"/>
      <c r="AY344" s="129"/>
      <c r="AZ344" s="129"/>
      <c r="BA344" s="129"/>
      <c r="BB344" s="129"/>
      <c r="BC344" s="129"/>
      <c r="BD344" s="129"/>
      <c r="BE344" s="129"/>
      <c r="BF344" s="129"/>
      <c r="BG344" s="129"/>
      <c r="BH344" s="129"/>
      <c r="BI344" s="129"/>
      <c r="BJ344" s="129"/>
      <c r="BK344" s="129"/>
      <c r="BL344" s="129"/>
      <c r="BM344" s="129"/>
      <c r="BN344" s="129"/>
      <c r="BO344" s="129"/>
      <c r="BP344" s="129"/>
      <c r="BQ344" s="129"/>
      <c r="BR344" s="129"/>
      <c r="BS344" s="129"/>
      <c r="BT344" s="129"/>
      <c r="BU344" s="129"/>
      <c r="BV344" s="129"/>
      <c r="BW344" s="129"/>
      <c r="BX344" s="129"/>
      <c r="BY344" s="129"/>
      <c r="BZ344" s="129"/>
      <c r="CA344" s="129"/>
      <c r="CB344" s="129"/>
      <c r="CC344" s="129"/>
      <c r="CD344" s="129"/>
      <c r="CE344" s="129"/>
      <c r="CF344" s="129"/>
      <c r="CG344" s="129"/>
      <c r="CH344" s="129"/>
      <c r="CI344" s="129"/>
      <c r="CJ344" s="129"/>
      <c r="CK344" s="129"/>
      <c r="CL344" s="129"/>
      <c r="CM344" s="129"/>
      <c r="CN344" s="129"/>
      <c r="CO344" s="129"/>
      <c r="CP344" s="129"/>
      <c r="CQ344" s="129"/>
      <c r="CR344" s="129"/>
      <c r="CS344" s="129"/>
      <c r="CT344" s="129"/>
      <c r="CU344" s="129"/>
      <c r="CV344" s="129"/>
      <c r="CW344" s="129"/>
      <c r="CX344" s="129"/>
      <c r="CY344" s="129"/>
      <c r="CZ344" s="129"/>
      <c r="DA344" s="129"/>
      <c r="DB344" s="129"/>
      <c r="DC344" s="129"/>
      <c r="DD344" s="129"/>
      <c r="DE344" s="129"/>
      <c r="DF344" s="129"/>
      <c r="DG344" s="129"/>
      <c r="DH344" s="129"/>
      <c r="DI344" s="129"/>
      <c r="DJ344" s="129"/>
      <c r="DK344" s="129"/>
      <c r="DL344" s="129"/>
      <c r="DM344" s="129"/>
      <c r="DN344" s="129"/>
      <c r="DO344" s="129"/>
      <c r="DP344" s="129"/>
      <c r="DQ344" s="129"/>
      <c r="DR344" s="129"/>
      <c r="DS344" s="129"/>
      <c r="DT344" s="129"/>
      <c r="DU344" s="129"/>
      <c r="DV344" s="129"/>
      <c r="DW344" s="129"/>
      <c r="DX344" s="129"/>
      <c r="DY344" s="129"/>
      <c r="GD344" s="134"/>
      <c r="GE344" s="134"/>
    </row>
    <row r="345" spans="2:187" x14ac:dyDescent="0.25">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29"/>
      <c r="AL345" s="129"/>
      <c r="AM345" s="129"/>
      <c r="AN345" s="129"/>
      <c r="AO345" s="129"/>
      <c r="AP345" s="129"/>
      <c r="AQ345" s="129"/>
      <c r="AR345" s="129"/>
      <c r="AS345" s="129"/>
      <c r="AT345" s="129"/>
      <c r="AU345" s="129"/>
      <c r="AV345" s="129"/>
      <c r="AW345" s="129"/>
      <c r="AX345" s="129"/>
      <c r="AY345" s="129"/>
      <c r="AZ345" s="129"/>
      <c r="BA345" s="129"/>
      <c r="BB345" s="129"/>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c r="CI345" s="129"/>
      <c r="CJ345" s="129"/>
      <c r="CK345" s="129"/>
      <c r="CL345" s="129"/>
      <c r="CM345" s="129"/>
      <c r="CN345" s="129"/>
      <c r="CO345" s="129"/>
      <c r="CP345" s="129"/>
      <c r="CQ345" s="129"/>
      <c r="CR345" s="129"/>
      <c r="CS345" s="129"/>
      <c r="CT345" s="129"/>
      <c r="CU345" s="129"/>
      <c r="CV345" s="129"/>
      <c r="CW345" s="129"/>
      <c r="CX345" s="129"/>
      <c r="CY345" s="129"/>
      <c r="CZ345" s="129"/>
      <c r="DA345" s="129"/>
      <c r="DB345" s="129"/>
      <c r="DC345" s="129"/>
      <c r="DD345" s="129"/>
      <c r="DE345" s="129"/>
      <c r="DF345" s="129"/>
      <c r="DG345" s="129"/>
      <c r="DH345" s="129"/>
      <c r="DI345" s="129"/>
      <c r="DJ345" s="129"/>
      <c r="DK345" s="129"/>
      <c r="DL345" s="129"/>
      <c r="DM345" s="129"/>
      <c r="DN345" s="129"/>
      <c r="DO345" s="129"/>
      <c r="DP345" s="129"/>
      <c r="DQ345" s="129"/>
      <c r="DR345" s="129"/>
      <c r="DS345" s="129"/>
      <c r="DT345" s="129"/>
      <c r="DU345" s="129"/>
      <c r="DV345" s="129"/>
      <c r="DW345" s="129"/>
      <c r="DX345" s="129"/>
      <c r="DY345" s="129"/>
      <c r="GD345" s="134"/>
      <c r="GE345" s="134"/>
    </row>
    <row r="346" spans="2:187" x14ac:dyDescent="0.25">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c r="AI346" s="129"/>
      <c r="AJ346" s="129"/>
      <c r="AK346" s="129"/>
      <c r="AL346" s="129"/>
      <c r="AM346" s="129"/>
      <c r="AN346" s="129"/>
      <c r="AO346" s="129"/>
      <c r="AP346" s="129"/>
      <c r="AQ346" s="129"/>
      <c r="AR346" s="129"/>
      <c r="AS346" s="129"/>
      <c r="AT346" s="129"/>
      <c r="AU346" s="129"/>
      <c r="AV346" s="129"/>
      <c r="AW346" s="129"/>
      <c r="AX346" s="129"/>
      <c r="AY346" s="129"/>
      <c r="AZ346" s="129"/>
      <c r="BA346" s="129"/>
      <c r="BB346" s="129"/>
      <c r="BC346" s="129"/>
      <c r="BD346" s="129"/>
      <c r="BE346" s="129"/>
      <c r="BF346" s="129"/>
      <c r="BG346" s="129"/>
      <c r="BH346" s="129"/>
      <c r="BI346" s="129"/>
      <c r="BJ346" s="129"/>
      <c r="BK346" s="129"/>
      <c r="BL346" s="129"/>
      <c r="BM346" s="129"/>
      <c r="BN346" s="129"/>
      <c r="BO346" s="129"/>
      <c r="BP346" s="129"/>
      <c r="BQ346" s="129"/>
      <c r="BR346" s="129"/>
      <c r="BS346" s="129"/>
      <c r="BT346" s="129"/>
      <c r="BU346" s="129"/>
      <c r="BV346" s="129"/>
      <c r="BW346" s="129"/>
      <c r="BX346" s="129"/>
      <c r="BY346" s="129"/>
      <c r="BZ346" s="129"/>
      <c r="CA346" s="129"/>
      <c r="CB346" s="129"/>
      <c r="CC346" s="129"/>
      <c r="CD346" s="129"/>
      <c r="CE346" s="129"/>
      <c r="CF346" s="129"/>
      <c r="CG346" s="129"/>
      <c r="CH346" s="129"/>
      <c r="CI346" s="129"/>
      <c r="CJ346" s="129"/>
      <c r="CK346" s="129"/>
      <c r="CL346" s="129"/>
      <c r="CM346" s="129"/>
      <c r="CN346" s="129"/>
      <c r="CO346" s="129"/>
      <c r="CP346" s="129"/>
      <c r="CQ346" s="129"/>
      <c r="CR346" s="129"/>
      <c r="CS346" s="129"/>
      <c r="CT346" s="129"/>
      <c r="CU346" s="129"/>
      <c r="CV346" s="129"/>
      <c r="CW346" s="129"/>
      <c r="CX346" s="129"/>
      <c r="CY346" s="129"/>
      <c r="CZ346" s="129"/>
      <c r="DA346" s="129"/>
      <c r="DB346" s="129"/>
      <c r="DC346" s="129"/>
      <c r="DD346" s="129"/>
      <c r="DE346" s="129"/>
      <c r="DF346" s="129"/>
      <c r="DG346" s="129"/>
      <c r="DH346" s="129"/>
      <c r="DI346" s="129"/>
      <c r="DJ346" s="129"/>
      <c r="DK346" s="129"/>
      <c r="DL346" s="129"/>
      <c r="DM346" s="129"/>
      <c r="DN346" s="129"/>
      <c r="DO346" s="129"/>
      <c r="DP346" s="129"/>
      <c r="DQ346" s="129"/>
      <c r="DR346" s="129"/>
      <c r="DS346" s="129"/>
      <c r="DT346" s="129"/>
      <c r="DU346" s="129"/>
      <c r="DV346" s="129"/>
      <c r="DW346" s="129"/>
      <c r="DX346" s="129"/>
      <c r="DY346" s="129"/>
      <c r="GD346" s="134"/>
      <c r="GE346" s="134"/>
    </row>
    <row r="347" spans="2:187" x14ac:dyDescent="0.25">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29"/>
      <c r="AE347" s="129"/>
      <c r="AF347" s="129"/>
      <c r="AG347" s="129"/>
      <c r="AH347" s="129"/>
      <c r="AI347" s="129"/>
      <c r="AJ347" s="129"/>
      <c r="AK347" s="129"/>
      <c r="AL347" s="129"/>
      <c r="AM347" s="129"/>
      <c r="AN347" s="129"/>
      <c r="AO347" s="129"/>
      <c r="AP347" s="129"/>
      <c r="AQ347" s="129"/>
      <c r="AR347" s="129"/>
      <c r="AS347" s="129"/>
      <c r="AT347" s="129"/>
      <c r="AU347" s="129"/>
      <c r="AV347" s="129"/>
      <c r="AW347" s="129"/>
      <c r="AX347" s="129"/>
      <c r="AY347" s="129"/>
      <c r="AZ347" s="129"/>
      <c r="BA347" s="129"/>
      <c r="BB347" s="129"/>
      <c r="BC347" s="129"/>
      <c r="BD347" s="129"/>
      <c r="BE347" s="129"/>
      <c r="BF347" s="129"/>
      <c r="BG347" s="129"/>
      <c r="BH347" s="129"/>
      <c r="BI347" s="129"/>
      <c r="BJ347" s="129"/>
      <c r="BK347" s="129"/>
      <c r="BL347" s="129"/>
      <c r="BM347" s="129"/>
      <c r="BN347" s="129"/>
      <c r="BO347" s="129"/>
      <c r="BP347" s="129"/>
      <c r="BQ347" s="129"/>
      <c r="BR347" s="129"/>
      <c r="BS347" s="129"/>
      <c r="BT347" s="129"/>
      <c r="BU347" s="129"/>
      <c r="BV347" s="129"/>
      <c r="BW347" s="129"/>
      <c r="BX347" s="129"/>
      <c r="BY347" s="129"/>
      <c r="BZ347" s="129"/>
      <c r="CA347" s="129"/>
      <c r="CB347" s="129"/>
      <c r="CC347" s="129"/>
      <c r="CD347" s="129"/>
      <c r="CE347" s="129"/>
      <c r="CF347" s="129"/>
      <c r="CG347" s="129"/>
      <c r="CH347" s="129"/>
      <c r="CI347" s="129"/>
      <c r="CJ347" s="129"/>
      <c r="CK347" s="129"/>
      <c r="CL347" s="129"/>
      <c r="CM347" s="129"/>
      <c r="CN347" s="129"/>
      <c r="CO347" s="129"/>
      <c r="CP347" s="129"/>
      <c r="CQ347" s="129"/>
      <c r="CR347" s="129"/>
      <c r="CS347" s="129"/>
      <c r="CT347" s="129"/>
      <c r="CU347" s="129"/>
      <c r="CV347" s="129"/>
      <c r="CW347" s="129"/>
      <c r="CX347" s="129"/>
      <c r="CY347" s="129"/>
      <c r="CZ347" s="129"/>
      <c r="DA347" s="129"/>
      <c r="DB347" s="129"/>
      <c r="DC347" s="129"/>
      <c r="DD347" s="129"/>
      <c r="DE347" s="129"/>
      <c r="DF347" s="129"/>
      <c r="DG347" s="129"/>
      <c r="DH347" s="129"/>
      <c r="DI347" s="129"/>
      <c r="DJ347" s="129"/>
      <c r="DK347" s="129"/>
      <c r="DL347" s="129"/>
      <c r="DM347" s="129"/>
      <c r="DN347" s="129"/>
      <c r="DO347" s="129"/>
      <c r="DP347" s="129"/>
      <c r="DQ347" s="129"/>
      <c r="DR347" s="129"/>
      <c r="DS347" s="129"/>
      <c r="DT347" s="129"/>
      <c r="DU347" s="129"/>
      <c r="DV347" s="129"/>
      <c r="DW347" s="129"/>
      <c r="DX347" s="129"/>
      <c r="DY347" s="129"/>
      <c r="GD347" s="134"/>
      <c r="GE347" s="134"/>
    </row>
    <row r="348" spans="2:187" x14ac:dyDescent="0.25">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c r="AI348" s="129"/>
      <c r="AJ348" s="129"/>
      <c r="AK348" s="129"/>
      <c r="AL348" s="129"/>
      <c r="AM348" s="129"/>
      <c r="AN348" s="129"/>
      <c r="AO348" s="129"/>
      <c r="AP348" s="129"/>
      <c r="AQ348" s="129"/>
      <c r="AR348" s="129"/>
      <c r="AS348" s="129"/>
      <c r="AT348" s="129"/>
      <c r="AU348" s="129"/>
      <c r="AV348" s="129"/>
      <c r="AW348" s="129"/>
      <c r="AX348" s="129"/>
      <c r="AY348" s="129"/>
      <c r="AZ348" s="129"/>
      <c r="BA348" s="129"/>
      <c r="BB348" s="129"/>
      <c r="BC348" s="129"/>
      <c r="BD348" s="129"/>
      <c r="BE348" s="129"/>
      <c r="BF348" s="129"/>
      <c r="BG348" s="129"/>
      <c r="BH348" s="129"/>
      <c r="BI348" s="129"/>
      <c r="BJ348" s="129"/>
      <c r="BK348" s="129"/>
      <c r="BL348" s="129"/>
      <c r="BM348" s="129"/>
      <c r="BN348" s="129"/>
      <c r="BO348" s="129"/>
      <c r="BP348" s="129"/>
      <c r="BQ348" s="129"/>
      <c r="BR348" s="129"/>
      <c r="BS348" s="129"/>
      <c r="BT348" s="129"/>
      <c r="BU348" s="129"/>
      <c r="BV348" s="129"/>
      <c r="BW348" s="129"/>
      <c r="BX348" s="129"/>
      <c r="BY348" s="129"/>
      <c r="BZ348" s="129"/>
      <c r="CA348" s="129"/>
      <c r="CB348" s="129"/>
      <c r="CC348" s="129"/>
      <c r="CD348" s="129"/>
      <c r="CE348" s="129"/>
      <c r="CF348" s="129"/>
      <c r="CG348" s="129"/>
      <c r="CH348" s="129"/>
      <c r="CI348" s="129"/>
      <c r="CJ348" s="129"/>
      <c r="CK348" s="129"/>
      <c r="CL348" s="129"/>
      <c r="CM348" s="129"/>
      <c r="CN348" s="129"/>
      <c r="CO348" s="129"/>
      <c r="CP348" s="129"/>
      <c r="CQ348" s="129"/>
      <c r="CR348" s="129"/>
      <c r="CS348" s="129"/>
      <c r="CT348" s="129"/>
      <c r="CU348" s="129"/>
      <c r="CV348" s="129"/>
      <c r="CW348" s="129"/>
      <c r="CX348" s="129"/>
      <c r="CY348" s="129"/>
      <c r="CZ348" s="129"/>
      <c r="DA348" s="129"/>
      <c r="DB348" s="129"/>
      <c r="DC348" s="129"/>
      <c r="DD348" s="129"/>
      <c r="DE348" s="129"/>
      <c r="DF348" s="129"/>
      <c r="DG348" s="129"/>
      <c r="DH348" s="129"/>
      <c r="DI348" s="129"/>
      <c r="DJ348" s="129"/>
      <c r="DK348" s="129"/>
      <c r="DL348" s="129"/>
      <c r="DM348" s="129"/>
      <c r="DN348" s="129"/>
      <c r="DO348" s="129"/>
      <c r="DP348" s="129"/>
      <c r="DQ348" s="129"/>
      <c r="DR348" s="129"/>
      <c r="DS348" s="129"/>
      <c r="DT348" s="129"/>
      <c r="DU348" s="129"/>
      <c r="DV348" s="129"/>
      <c r="DW348" s="129"/>
      <c r="DX348" s="129"/>
      <c r="DY348" s="129"/>
      <c r="GD348" s="134"/>
      <c r="GE348" s="134"/>
    </row>
    <row r="349" spans="2:187" x14ac:dyDescent="0.25">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c r="AI349" s="129"/>
      <c r="AJ349" s="129"/>
      <c r="AK349" s="129"/>
      <c r="AL349" s="129"/>
      <c r="AM349" s="129"/>
      <c r="AN349" s="129"/>
      <c r="AO349" s="129"/>
      <c r="AP349" s="129"/>
      <c r="AQ349" s="129"/>
      <c r="AR349" s="129"/>
      <c r="AS349" s="129"/>
      <c r="AT349" s="129"/>
      <c r="AU349" s="129"/>
      <c r="AV349" s="129"/>
      <c r="AW349" s="129"/>
      <c r="AX349" s="129"/>
      <c r="AY349" s="129"/>
      <c r="AZ349" s="129"/>
      <c r="BA349" s="129"/>
      <c r="BB349" s="129"/>
      <c r="BC349" s="129"/>
      <c r="BD349" s="129"/>
      <c r="BE349" s="129"/>
      <c r="BF349" s="129"/>
      <c r="BG349" s="129"/>
      <c r="BH349" s="129"/>
      <c r="BI349" s="129"/>
      <c r="BJ349" s="129"/>
      <c r="BK349" s="129"/>
      <c r="BL349" s="129"/>
      <c r="BM349" s="129"/>
      <c r="BN349" s="129"/>
      <c r="BO349" s="129"/>
      <c r="BP349" s="129"/>
      <c r="BQ349" s="129"/>
      <c r="BR349" s="129"/>
      <c r="BS349" s="129"/>
      <c r="BT349" s="129"/>
      <c r="BU349" s="129"/>
      <c r="BV349" s="129"/>
      <c r="BW349" s="129"/>
      <c r="BX349" s="129"/>
      <c r="BY349" s="129"/>
      <c r="BZ349" s="129"/>
      <c r="CA349" s="129"/>
      <c r="CB349" s="129"/>
      <c r="CC349" s="129"/>
      <c r="CD349" s="129"/>
      <c r="CE349" s="129"/>
      <c r="CF349" s="129"/>
      <c r="CG349" s="129"/>
      <c r="CH349" s="129"/>
      <c r="CI349" s="129"/>
      <c r="CJ349" s="129"/>
      <c r="CK349" s="129"/>
      <c r="CL349" s="129"/>
      <c r="CM349" s="129"/>
      <c r="CN349" s="129"/>
      <c r="CO349" s="129"/>
      <c r="CP349" s="129"/>
      <c r="CQ349" s="129"/>
      <c r="CR349" s="129"/>
      <c r="CS349" s="129"/>
      <c r="CT349" s="129"/>
      <c r="CU349" s="129"/>
      <c r="CV349" s="129"/>
      <c r="CW349" s="129"/>
      <c r="CX349" s="129"/>
      <c r="CY349" s="129"/>
      <c r="CZ349" s="129"/>
      <c r="DA349" s="129"/>
      <c r="DB349" s="129"/>
      <c r="DC349" s="129"/>
      <c r="DD349" s="129"/>
      <c r="DE349" s="129"/>
      <c r="DF349" s="129"/>
      <c r="DG349" s="129"/>
      <c r="DH349" s="129"/>
      <c r="DI349" s="129"/>
      <c r="DJ349" s="129"/>
      <c r="DK349" s="129"/>
      <c r="DL349" s="129"/>
      <c r="DM349" s="129"/>
      <c r="DN349" s="129"/>
      <c r="DO349" s="129"/>
      <c r="DP349" s="129"/>
      <c r="DQ349" s="129"/>
      <c r="DR349" s="129"/>
      <c r="DS349" s="129"/>
      <c r="DT349" s="129"/>
      <c r="DU349" s="129"/>
      <c r="DV349" s="129"/>
      <c r="DW349" s="129"/>
      <c r="DX349" s="129"/>
      <c r="DY349" s="129"/>
      <c r="GD349" s="134"/>
      <c r="GE349" s="134"/>
    </row>
    <row r="350" spans="2:187" x14ac:dyDescent="0.25">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c r="AI350" s="129"/>
      <c r="AJ350" s="129"/>
      <c r="AK350" s="129"/>
      <c r="AL350" s="129"/>
      <c r="AM350" s="129"/>
      <c r="AN350" s="129"/>
      <c r="AO350" s="129"/>
      <c r="AP350" s="129"/>
      <c r="AQ350" s="129"/>
      <c r="AR350" s="129"/>
      <c r="AS350" s="129"/>
      <c r="AT350" s="129"/>
      <c r="AU350" s="129"/>
      <c r="AV350" s="129"/>
      <c r="AW350" s="129"/>
      <c r="AX350" s="129"/>
      <c r="AY350" s="129"/>
      <c r="AZ350" s="129"/>
      <c r="BA350" s="129"/>
      <c r="BB350" s="129"/>
      <c r="BC350" s="129"/>
      <c r="BD350" s="129"/>
      <c r="BE350" s="129"/>
      <c r="BF350" s="129"/>
      <c r="BG350" s="129"/>
      <c r="BH350" s="129"/>
      <c r="BI350" s="129"/>
      <c r="BJ350" s="129"/>
      <c r="BK350" s="129"/>
      <c r="BL350" s="129"/>
      <c r="BM350" s="129"/>
      <c r="BN350" s="129"/>
      <c r="BO350" s="129"/>
      <c r="BP350" s="129"/>
      <c r="BQ350" s="129"/>
      <c r="BR350" s="129"/>
      <c r="BS350" s="129"/>
      <c r="BT350" s="129"/>
      <c r="BU350" s="129"/>
      <c r="BV350" s="129"/>
      <c r="BW350" s="129"/>
      <c r="BX350" s="129"/>
      <c r="BY350" s="129"/>
      <c r="BZ350" s="129"/>
      <c r="CA350" s="129"/>
      <c r="CB350" s="129"/>
      <c r="CC350" s="129"/>
      <c r="CD350" s="129"/>
      <c r="CE350" s="129"/>
      <c r="CF350" s="129"/>
      <c r="CG350" s="129"/>
      <c r="CH350" s="129"/>
      <c r="CI350" s="129"/>
      <c r="CJ350" s="129"/>
      <c r="CK350" s="129"/>
      <c r="CL350" s="129"/>
      <c r="CM350" s="129"/>
      <c r="CN350" s="129"/>
      <c r="CO350" s="129"/>
      <c r="CP350" s="129"/>
      <c r="CQ350" s="129"/>
      <c r="CR350" s="129"/>
      <c r="CS350" s="129"/>
      <c r="CT350" s="129"/>
      <c r="CU350" s="129"/>
      <c r="CV350" s="129"/>
      <c r="CW350" s="129"/>
      <c r="CX350" s="129"/>
      <c r="CY350" s="129"/>
      <c r="CZ350" s="129"/>
      <c r="DA350" s="129"/>
      <c r="DB350" s="129"/>
      <c r="DC350" s="129"/>
      <c r="DD350" s="129"/>
      <c r="DE350" s="129"/>
      <c r="DF350" s="129"/>
      <c r="DG350" s="129"/>
      <c r="DH350" s="129"/>
      <c r="DI350" s="129"/>
      <c r="DJ350" s="129"/>
      <c r="DK350" s="129"/>
      <c r="DL350" s="129"/>
      <c r="DM350" s="129"/>
      <c r="DN350" s="129"/>
      <c r="DO350" s="129"/>
      <c r="DP350" s="129"/>
      <c r="DQ350" s="129"/>
      <c r="DR350" s="129"/>
      <c r="DS350" s="129"/>
      <c r="DT350" s="129"/>
      <c r="DU350" s="129"/>
      <c r="DV350" s="129"/>
      <c r="DW350" s="129"/>
      <c r="DX350" s="129"/>
      <c r="DY350" s="129"/>
      <c r="GD350" s="134"/>
      <c r="GE350" s="134"/>
    </row>
    <row r="351" spans="2:187" x14ac:dyDescent="0.25">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c r="AI351" s="129"/>
      <c r="AJ351" s="129"/>
      <c r="AK351" s="129"/>
      <c r="AL351" s="129"/>
      <c r="AM351" s="129"/>
      <c r="AN351" s="129"/>
      <c r="AO351" s="129"/>
      <c r="AP351" s="129"/>
      <c r="AQ351" s="129"/>
      <c r="AR351" s="129"/>
      <c r="AS351" s="129"/>
      <c r="AT351" s="129"/>
      <c r="AU351" s="129"/>
      <c r="AV351" s="129"/>
      <c r="AW351" s="129"/>
      <c r="AX351" s="129"/>
      <c r="AY351" s="129"/>
      <c r="AZ351" s="129"/>
      <c r="BA351" s="129"/>
      <c r="BB351" s="129"/>
      <c r="BC351" s="129"/>
      <c r="BD351" s="129"/>
      <c r="BE351" s="129"/>
      <c r="BF351" s="129"/>
      <c r="BG351" s="129"/>
      <c r="BH351" s="129"/>
      <c r="BI351" s="129"/>
      <c r="BJ351" s="129"/>
      <c r="BK351" s="129"/>
      <c r="BL351" s="129"/>
      <c r="BM351" s="129"/>
      <c r="BN351" s="129"/>
      <c r="BO351" s="129"/>
      <c r="BP351" s="129"/>
      <c r="BQ351" s="129"/>
      <c r="BR351" s="129"/>
      <c r="BS351" s="129"/>
      <c r="BT351" s="129"/>
      <c r="BU351" s="129"/>
      <c r="BV351" s="129"/>
      <c r="BW351" s="129"/>
      <c r="BX351" s="129"/>
      <c r="BY351" s="129"/>
      <c r="BZ351" s="129"/>
      <c r="CA351" s="129"/>
      <c r="CB351" s="129"/>
      <c r="CC351" s="129"/>
      <c r="CD351" s="129"/>
      <c r="CE351" s="129"/>
      <c r="CF351" s="129"/>
      <c r="CG351" s="129"/>
      <c r="CH351" s="129"/>
      <c r="CI351" s="129"/>
      <c r="CJ351" s="129"/>
      <c r="CK351" s="129"/>
      <c r="CL351" s="129"/>
      <c r="CM351" s="129"/>
      <c r="CN351" s="129"/>
      <c r="CO351" s="129"/>
      <c r="CP351" s="129"/>
      <c r="CQ351" s="129"/>
      <c r="CR351" s="129"/>
      <c r="CS351" s="129"/>
      <c r="CT351" s="129"/>
      <c r="CU351" s="129"/>
      <c r="CV351" s="129"/>
      <c r="CW351" s="129"/>
      <c r="CX351" s="129"/>
      <c r="CY351" s="129"/>
      <c r="CZ351" s="129"/>
      <c r="DA351" s="129"/>
      <c r="DB351" s="129"/>
      <c r="DC351" s="129"/>
      <c r="DD351" s="129"/>
      <c r="DE351" s="129"/>
      <c r="DF351" s="129"/>
      <c r="DG351" s="129"/>
      <c r="DH351" s="129"/>
      <c r="DI351" s="129"/>
      <c r="DJ351" s="129"/>
      <c r="DK351" s="129"/>
      <c r="DL351" s="129"/>
      <c r="DM351" s="129"/>
      <c r="DN351" s="129"/>
      <c r="DO351" s="129"/>
      <c r="DP351" s="129"/>
      <c r="DQ351" s="129"/>
      <c r="DR351" s="129"/>
      <c r="DS351" s="129"/>
      <c r="DT351" s="129"/>
      <c r="DU351" s="129"/>
      <c r="DV351" s="129"/>
      <c r="DW351" s="129"/>
      <c r="DX351" s="129"/>
      <c r="DY351" s="129"/>
      <c r="GD351" s="134"/>
      <c r="GE351" s="134"/>
    </row>
    <row r="352" spans="2:187" x14ac:dyDescent="0.25">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c r="AI352" s="129"/>
      <c r="AJ352" s="129"/>
      <c r="AK352" s="129"/>
      <c r="AL352" s="129"/>
      <c r="AM352" s="129"/>
      <c r="AN352" s="129"/>
      <c r="AO352" s="129"/>
      <c r="AP352" s="129"/>
      <c r="AQ352" s="129"/>
      <c r="AR352" s="129"/>
      <c r="AS352" s="129"/>
      <c r="AT352" s="129"/>
      <c r="AU352" s="129"/>
      <c r="AV352" s="129"/>
      <c r="AW352" s="129"/>
      <c r="AX352" s="129"/>
      <c r="AY352" s="129"/>
      <c r="AZ352" s="129"/>
      <c r="BA352" s="129"/>
      <c r="BB352" s="129"/>
      <c r="BC352" s="129"/>
      <c r="BD352" s="129"/>
      <c r="BE352" s="129"/>
      <c r="BF352" s="129"/>
      <c r="BG352" s="129"/>
      <c r="BH352" s="129"/>
      <c r="BI352" s="129"/>
      <c r="BJ352" s="129"/>
      <c r="BK352" s="129"/>
      <c r="BL352" s="129"/>
      <c r="BM352" s="129"/>
      <c r="BN352" s="129"/>
      <c r="BO352" s="129"/>
      <c r="BP352" s="129"/>
      <c r="BQ352" s="129"/>
      <c r="BR352" s="129"/>
      <c r="BS352" s="129"/>
      <c r="BT352" s="129"/>
      <c r="BU352" s="129"/>
      <c r="BV352" s="129"/>
      <c r="BW352" s="129"/>
      <c r="BX352" s="129"/>
      <c r="BY352" s="129"/>
      <c r="BZ352" s="129"/>
      <c r="CA352" s="129"/>
      <c r="CB352" s="129"/>
      <c r="CC352" s="129"/>
      <c r="CD352" s="129"/>
      <c r="CE352" s="129"/>
      <c r="CF352" s="129"/>
      <c r="CG352" s="129"/>
      <c r="CH352" s="129"/>
      <c r="CI352" s="129"/>
      <c r="CJ352" s="129"/>
      <c r="CK352" s="129"/>
      <c r="CL352" s="129"/>
      <c r="CM352" s="129"/>
      <c r="CN352" s="129"/>
      <c r="CO352" s="129"/>
      <c r="CP352" s="129"/>
      <c r="CQ352" s="129"/>
      <c r="CR352" s="129"/>
      <c r="CS352" s="129"/>
      <c r="CT352" s="129"/>
      <c r="CU352" s="129"/>
      <c r="CV352" s="129"/>
      <c r="CW352" s="129"/>
      <c r="CX352" s="129"/>
      <c r="CY352" s="129"/>
      <c r="CZ352" s="129"/>
      <c r="DA352" s="129"/>
      <c r="DB352" s="129"/>
      <c r="DC352" s="129"/>
      <c r="DD352" s="129"/>
      <c r="DE352" s="129"/>
      <c r="DF352" s="129"/>
      <c r="DG352" s="129"/>
      <c r="DH352" s="129"/>
      <c r="DI352" s="129"/>
      <c r="DJ352" s="129"/>
      <c r="DK352" s="129"/>
      <c r="DL352" s="129"/>
      <c r="DM352" s="129"/>
      <c r="DN352" s="129"/>
      <c r="DO352" s="129"/>
      <c r="DP352" s="129"/>
      <c r="DQ352" s="129"/>
      <c r="DR352" s="129"/>
      <c r="DS352" s="129"/>
      <c r="DT352" s="129"/>
      <c r="DU352" s="129"/>
      <c r="DV352" s="129"/>
      <c r="DW352" s="129"/>
      <c r="DX352" s="129"/>
      <c r="DY352" s="129"/>
      <c r="GD352" s="134"/>
      <c r="GE352" s="134"/>
    </row>
    <row r="353" spans="2:187" x14ac:dyDescent="0.25">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c r="AI353" s="129"/>
      <c r="AJ353" s="129"/>
      <c r="AK353" s="129"/>
      <c r="AL353" s="129"/>
      <c r="AM353" s="129"/>
      <c r="AN353" s="129"/>
      <c r="AO353" s="129"/>
      <c r="AP353" s="129"/>
      <c r="AQ353" s="129"/>
      <c r="AR353" s="129"/>
      <c r="AS353" s="129"/>
      <c r="AT353" s="129"/>
      <c r="AU353" s="129"/>
      <c r="AV353" s="129"/>
      <c r="AW353" s="129"/>
      <c r="AX353" s="129"/>
      <c r="AY353" s="129"/>
      <c r="AZ353" s="129"/>
      <c r="BA353" s="129"/>
      <c r="BB353" s="129"/>
      <c r="BC353" s="129"/>
      <c r="BD353" s="129"/>
      <c r="BE353" s="129"/>
      <c r="BF353" s="129"/>
      <c r="BG353" s="129"/>
      <c r="BH353" s="129"/>
      <c r="BI353" s="129"/>
      <c r="BJ353" s="129"/>
      <c r="BK353" s="129"/>
      <c r="BL353" s="129"/>
      <c r="BM353" s="129"/>
      <c r="BN353" s="129"/>
      <c r="BO353" s="129"/>
      <c r="BP353" s="129"/>
      <c r="BQ353" s="129"/>
      <c r="BR353" s="129"/>
      <c r="BS353" s="129"/>
      <c r="BT353" s="129"/>
      <c r="BU353" s="129"/>
      <c r="BV353" s="129"/>
      <c r="BW353" s="129"/>
      <c r="BX353" s="129"/>
      <c r="BY353" s="129"/>
      <c r="BZ353" s="129"/>
      <c r="CA353" s="129"/>
      <c r="CB353" s="129"/>
      <c r="CC353" s="129"/>
      <c r="CD353" s="129"/>
      <c r="CE353" s="129"/>
      <c r="CF353" s="129"/>
      <c r="CG353" s="129"/>
      <c r="CH353" s="129"/>
      <c r="CI353" s="129"/>
      <c r="CJ353" s="129"/>
      <c r="CK353" s="129"/>
      <c r="CL353" s="129"/>
      <c r="CM353" s="129"/>
      <c r="CN353" s="129"/>
      <c r="CO353" s="129"/>
      <c r="CP353" s="129"/>
      <c r="CQ353" s="129"/>
      <c r="CR353" s="129"/>
      <c r="CS353" s="129"/>
      <c r="CT353" s="129"/>
      <c r="CU353" s="129"/>
      <c r="CV353" s="129"/>
      <c r="CW353" s="129"/>
      <c r="CX353" s="129"/>
      <c r="CY353" s="129"/>
      <c r="CZ353" s="129"/>
      <c r="DA353" s="129"/>
      <c r="DB353" s="129"/>
      <c r="DC353" s="129"/>
      <c r="DD353" s="129"/>
      <c r="DE353" s="129"/>
      <c r="DF353" s="129"/>
      <c r="DG353" s="129"/>
      <c r="DH353" s="129"/>
      <c r="DI353" s="129"/>
      <c r="DJ353" s="129"/>
      <c r="DK353" s="129"/>
      <c r="DL353" s="129"/>
      <c r="DM353" s="129"/>
      <c r="DN353" s="129"/>
      <c r="DO353" s="129"/>
      <c r="DP353" s="129"/>
      <c r="DQ353" s="129"/>
      <c r="DR353" s="129"/>
      <c r="DS353" s="129"/>
      <c r="DT353" s="129"/>
      <c r="DU353" s="129"/>
      <c r="DV353" s="129"/>
      <c r="DW353" s="129"/>
      <c r="DX353" s="129"/>
      <c r="DY353" s="129"/>
      <c r="GD353" s="134"/>
      <c r="GE353" s="134"/>
    </row>
    <row r="354" spans="2:187" x14ac:dyDescent="0.25">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c r="AI354" s="129"/>
      <c r="AJ354" s="129"/>
      <c r="AK354" s="129"/>
      <c r="AL354" s="129"/>
      <c r="AM354" s="129"/>
      <c r="AN354" s="129"/>
      <c r="AO354" s="129"/>
      <c r="AP354" s="129"/>
      <c r="AQ354" s="129"/>
      <c r="AR354" s="129"/>
      <c r="AS354" s="129"/>
      <c r="AT354" s="129"/>
      <c r="AU354" s="129"/>
      <c r="AV354" s="129"/>
      <c r="AW354" s="129"/>
      <c r="AX354" s="129"/>
      <c r="AY354" s="129"/>
      <c r="AZ354" s="129"/>
      <c r="BA354" s="129"/>
      <c r="BB354" s="129"/>
      <c r="BC354" s="129"/>
      <c r="BD354" s="129"/>
      <c r="BE354" s="129"/>
      <c r="BF354" s="129"/>
      <c r="BG354" s="129"/>
      <c r="BH354" s="129"/>
      <c r="BI354" s="129"/>
      <c r="BJ354" s="129"/>
      <c r="BK354" s="129"/>
      <c r="BL354" s="129"/>
      <c r="BM354" s="129"/>
      <c r="BN354" s="129"/>
      <c r="BO354" s="129"/>
      <c r="BP354" s="129"/>
      <c r="BQ354" s="129"/>
      <c r="BR354" s="129"/>
      <c r="BS354" s="129"/>
      <c r="BT354" s="129"/>
      <c r="BU354" s="129"/>
      <c r="BV354" s="129"/>
      <c r="BW354" s="129"/>
      <c r="BX354" s="129"/>
      <c r="BY354" s="129"/>
      <c r="BZ354" s="129"/>
      <c r="CA354" s="129"/>
      <c r="CB354" s="129"/>
      <c r="CC354" s="129"/>
      <c r="CD354" s="129"/>
      <c r="CE354" s="129"/>
      <c r="CF354" s="129"/>
      <c r="CG354" s="129"/>
      <c r="CH354" s="129"/>
      <c r="CI354" s="129"/>
      <c r="CJ354" s="129"/>
      <c r="CK354" s="129"/>
      <c r="CL354" s="129"/>
      <c r="CM354" s="129"/>
      <c r="CN354" s="129"/>
      <c r="CO354" s="129"/>
      <c r="CP354" s="129"/>
      <c r="CQ354" s="129"/>
      <c r="CR354" s="129"/>
      <c r="CS354" s="129"/>
      <c r="CT354" s="129"/>
      <c r="CU354" s="129"/>
      <c r="CV354" s="129"/>
      <c r="CW354" s="129"/>
      <c r="CX354" s="129"/>
      <c r="CY354" s="129"/>
      <c r="CZ354" s="129"/>
      <c r="DA354" s="129"/>
      <c r="DB354" s="129"/>
      <c r="DC354" s="129"/>
      <c r="DD354" s="129"/>
      <c r="DE354" s="129"/>
      <c r="DF354" s="129"/>
      <c r="DG354" s="129"/>
      <c r="DH354" s="129"/>
      <c r="DI354" s="129"/>
      <c r="DJ354" s="129"/>
      <c r="DK354" s="129"/>
      <c r="DL354" s="129"/>
      <c r="DM354" s="129"/>
      <c r="DN354" s="129"/>
      <c r="DO354" s="129"/>
      <c r="DP354" s="129"/>
      <c r="DQ354" s="129"/>
      <c r="DR354" s="129"/>
      <c r="DS354" s="129"/>
      <c r="DT354" s="129"/>
      <c r="DU354" s="129"/>
      <c r="DV354" s="129"/>
      <c r="DW354" s="129"/>
      <c r="DX354" s="129"/>
      <c r="DY354" s="129"/>
      <c r="GD354" s="134"/>
      <c r="GE354" s="134"/>
    </row>
    <row r="355" spans="2:187" x14ac:dyDescent="0.25">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29"/>
      <c r="AI355" s="129"/>
      <c r="AJ355" s="129"/>
      <c r="AK355" s="129"/>
      <c r="AL355" s="129"/>
      <c r="AM355" s="129"/>
      <c r="AN355" s="129"/>
      <c r="AO355" s="129"/>
      <c r="AP355" s="129"/>
      <c r="AQ355" s="129"/>
      <c r="AR355" s="129"/>
      <c r="AS355" s="129"/>
      <c r="AT355" s="129"/>
      <c r="AU355" s="129"/>
      <c r="AV355" s="129"/>
      <c r="AW355" s="129"/>
      <c r="AX355" s="129"/>
      <c r="AY355" s="129"/>
      <c r="AZ355" s="129"/>
      <c r="BA355" s="129"/>
      <c r="BB355" s="129"/>
      <c r="BC355" s="129"/>
      <c r="BD355" s="129"/>
      <c r="BE355" s="129"/>
      <c r="BF355" s="129"/>
      <c r="BG355" s="129"/>
      <c r="BH355" s="129"/>
      <c r="BI355" s="129"/>
      <c r="BJ355" s="129"/>
      <c r="BK355" s="129"/>
      <c r="BL355" s="129"/>
      <c r="BM355" s="129"/>
      <c r="BN355" s="129"/>
      <c r="BO355" s="129"/>
      <c r="BP355" s="129"/>
      <c r="BQ355" s="129"/>
      <c r="BR355" s="129"/>
      <c r="BS355" s="129"/>
      <c r="BT355" s="129"/>
      <c r="BU355" s="129"/>
      <c r="BV355" s="129"/>
      <c r="BW355" s="129"/>
      <c r="BX355" s="129"/>
      <c r="BY355" s="129"/>
      <c r="BZ355" s="129"/>
      <c r="CA355" s="129"/>
      <c r="CB355" s="129"/>
      <c r="CC355" s="129"/>
      <c r="CD355" s="129"/>
      <c r="CE355" s="129"/>
      <c r="CF355" s="129"/>
      <c r="CG355" s="129"/>
      <c r="CH355" s="129"/>
      <c r="CI355" s="129"/>
      <c r="CJ355" s="129"/>
      <c r="CK355" s="129"/>
      <c r="CL355" s="129"/>
      <c r="CM355" s="129"/>
      <c r="CN355" s="129"/>
      <c r="CO355" s="129"/>
      <c r="CP355" s="129"/>
      <c r="CQ355" s="129"/>
      <c r="CR355" s="129"/>
      <c r="CS355" s="129"/>
      <c r="CT355" s="129"/>
      <c r="CU355" s="129"/>
      <c r="CV355" s="129"/>
      <c r="CW355" s="129"/>
      <c r="CX355" s="129"/>
      <c r="CY355" s="129"/>
      <c r="CZ355" s="129"/>
      <c r="DA355" s="129"/>
      <c r="DB355" s="129"/>
      <c r="DC355" s="129"/>
      <c r="DD355" s="129"/>
      <c r="DE355" s="129"/>
      <c r="DF355" s="129"/>
      <c r="DG355" s="129"/>
      <c r="DH355" s="129"/>
      <c r="DI355" s="129"/>
      <c r="DJ355" s="129"/>
      <c r="DK355" s="129"/>
      <c r="DL355" s="129"/>
      <c r="DM355" s="129"/>
      <c r="DN355" s="129"/>
      <c r="DO355" s="129"/>
      <c r="DP355" s="129"/>
      <c r="DQ355" s="129"/>
      <c r="DR355" s="129"/>
      <c r="DS355" s="129"/>
      <c r="DT355" s="129"/>
      <c r="DU355" s="129"/>
      <c r="DV355" s="129"/>
      <c r="DW355" s="129"/>
      <c r="DX355" s="129"/>
      <c r="DY355" s="129"/>
      <c r="GD355" s="134"/>
      <c r="GE355" s="134"/>
    </row>
    <row r="356" spans="2:187" x14ac:dyDescent="0.25">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29"/>
      <c r="AE356" s="129"/>
      <c r="AF356" s="129"/>
      <c r="AG356" s="129"/>
      <c r="AH356" s="129"/>
      <c r="AI356" s="129"/>
      <c r="AJ356" s="129"/>
      <c r="AK356" s="129"/>
      <c r="AL356" s="129"/>
      <c r="AM356" s="129"/>
      <c r="AN356" s="129"/>
      <c r="AO356" s="129"/>
      <c r="AP356" s="129"/>
      <c r="AQ356" s="129"/>
      <c r="AR356" s="129"/>
      <c r="AS356" s="129"/>
      <c r="AT356" s="129"/>
      <c r="AU356" s="129"/>
      <c r="AV356" s="129"/>
      <c r="AW356" s="129"/>
      <c r="AX356" s="129"/>
      <c r="AY356" s="129"/>
      <c r="AZ356" s="129"/>
      <c r="BA356" s="129"/>
      <c r="BB356" s="129"/>
      <c r="BC356" s="129"/>
      <c r="BD356" s="129"/>
      <c r="BE356" s="129"/>
      <c r="BF356" s="129"/>
      <c r="BG356" s="129"/>
      <c r="BH356" s="129"/>
      <c r="BI356" s="129"/>
      <c r="BJ356" s="129"/>
      <c r="BK356" s="129"/>
      <c r="BL356" s="129"/>
      <c r="BM356" s="129"/>
      <c r="BN356" s="129"/>
      <c r="BO356" s="129"/>
      <c r="BP356" s="129"/>
      <c r="BQ356" s="129"/>
      <c r="BR356" s="129"/>
      <c r="BS356" s="129"/>
      <c r="BT356" s="129"/>
      <c r="BU356" s="129"/>
      <c r="BV356" s="129"/>
      <c r="BW356" s="129"/>
      <c r="BX356" s="129"/>
      <c r="BY356" s="129"/>
      <c r="BZ356" s="129"/>
      <c r="CA356" s="129"/>
      <c r="CB356" s="129"/>
      <c r="CC356" s="129"/>
      <c r="CD356" s="129"/>
      <c r="CE356" s="129"/>
      <c r="CF356" s="129"/>
      <c r="CG356" s="129"/>
      <c r="CH356" s="129"/>
      <c r="CI356" s="129"/>
      <c r="CJ356" s="129"/>
      <c r="CK356" s="129"/>
      <c r="CL356" s="129"/>
      <c r="CM356" s="129"/>
      <c r="CN356" s="129"/>
      <c r="CO356" s="129"/>
      <c r="CP356" s="129"/>
      <c r="CQ356" s="129"/>
      <c r="CR356" s="129"/>
      <c r="CS356" s="129"/>
      <c r="CT356" s="129"/>
      <c r="CU356" s="129"/>
      <c r="CV356" s="129"/>
      <c r="CW356" s="129"/>
      <c r="CX356" s="129"/>
      <c r="CY356" s="129"/>
      <c r="CZ356" s="129"/>
      <c r="DA356" s="129"/>
      <c r="DB356" s="129"/>
      <c r="DC356" s="129"/>
      <c r="DD356" s="129"/>
      <c r="DE356" s="129"/>
      <c r="DF356" s="129"/>
      <c r="DG356" s="129"/>
      <c r="DH356" s="129"/>
      <c r="DI356" s="129"/>
      <c r="DJ356" s="129"/>
      <c r="DK356" s="129"/>
      <c r="DL356" s="129"/>
      <c r="DM356" s="129"/>
      <c r="DN356" s="129"/>
      <c r="DO356" s="129"/>
      <c r="DP356" s="129"/>
      <c r="DQ356" s="129"/>
      <c r="DR356" s="129"/>
      <c r="DS356" s="129"/>
      <c r="DT356" s="129"/>
      <c r="DU356" s="129"/>
      <c r="DV356" s="129"/>
      <c r="DW356" s="129"/>
      <c r="DX356" s="129"/>
      <c r="DY356" s="129"/>
      <c r="GD356" s="134"/>
      <c r="GE356" s="134"/>
    </row>
    <row r="357" spans="2:187" x14ac:dyDescent="0.25">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c r="AA357" s="129"/>
      <c r="AB357" s="129"/>
      <c r="AC357" s="129"/>
      <c r="AD357" s="129"/>
      <c r="AE357" s="129"/>
      <c r="AF357" s="129"/>
      <c r="AG357" s="129"/>
      <c r="AH357" s="129"/>
      <c r="AI357" s="129"/>
      <c r="AJ357" s="129"/>
      <c r="AK357" s="129"/>
      <c r="AL357" s="129"/>
      <c r="AM357" s="129"/>
      <c r="AN357" s="129"/>
      <c r="AO357" s="129"/>
      <c r="AP357" s="129"/>
      <c r="AQ357" s="129"/>
      <c r="AR357" s="129"/>
      <c r="AS357" s="129"/>
      <c r="AT357" s="129"/>
      <c r="AU357" s="129"/>
      <c r="AV357" s="129"/>
      <c r="AW357" s="129"/>
      <c r="AX357" s="129"/>
      <c r="AY357" s="129"/>
      <c r="AZ357" s="129"/>
      <c r="BA357" s="129"/>
      <c r="BB357" s="129"/>
      <c r="BC357" s="129"/>
      <c r="BD357" s="129"/>
      <c r="BE357" s="129"/>
      <c r="BF357" s="129"/>
      <c r="BG357" s="129"/>
      <c r="BH357" s="129"/>
      <c r="BI357" s="129"/>
      <c r="BJ357" s="129"/>
      <c r="BK357" s="129"/>
      <c r="BL357" s="129"/>
      <c r="BM357" s="129"/>
      <c r="BN357" s="129"/>
      <c r="BO357" s="129"/>
      <c r="BP357" s="129"/>
      <c r="BQ357" s="129"/>
      <c r="BR357" s="129"/>
      <c r="BS357" s="129"/>
      <c r="BT357" s="129"/>
      <c r="BU357" s="129"/>
      <c r="BV357" s="129"/>
      <c r="BW357" s="129"/>
      <c r="BX357" s="129"/>
      <c r="BY357" s="129"/>
      <c r="BZ357" s="129"/>
      <c r="CA357" s="129"/>
      <c r="CB357" s="129"/>
      <c r="CC357" s="129"/>
      <c r="CD357" s="129"/>
      <c r="CE357" s="129"/>
      <c r="CF357" s="129"/>
      <c r="CG357" s="129"/>
      <c r="CH357" s="129"/>
      <c r="CI357" s="129"/>
      <c r="CJ357" s="129"/>
      <c r="CK357" s="129"/>
      <c r="CL357" s="129"/>
      <c r="CM357" s="129"/>
      <c r="CN357" s="129"/>
      <c r="CO357" s="129"/>
      <c r="CP357" s="129"/>
      <c r="CQ357" s="129"/>
      <c r="CR357" s="129"/>
      <c r="CS357" s="129"/>
      <c r="CT357" s="129"/>
      <c r="CU357" s="129"/>
      <c r="CV357" s="129"/>
      <c r="CW357" s="129"/>
      <c r="CX357" s="129"/>
      <c r="CY357" s="129"/>
      <c r="CZ357" s="129"/>
      <c r="DA357" s="129"/>
      <c r="DB357" s="129"/>
      <c r="DC357" s="129"/>
      <c r="DD357" s="129"/>
      <c r="DE357" s="129"/>
      <c r="DF357" s="129"/>
      <c r="DG357" s="129"/>
      <c r="DH357" s="129"/>
      <c r="DI357" s="129"/>
      <c r="DJ357" s="129"/>
      <c r="DK357" s="129"/>
      <c r="DL357" s="129"/>
      <c r="DM357" s="129"/>
      <c r="DN357" s="129"/>
      <c r="DO357" s="129"/>
      <c r="DP357" s="129"/>
      <c r="DQ357" s="129"/>
      <c r="DR357" s="129"/>
      <c r="DS357" s="129"/>
      <c r="DT357" s="129"/>
      <c r="DU357" s="129"/>
      <c r="DV357" s="129"/>
      <c r="DW357" s="129"/>
      <c r="DX357" s="129"/>
      <c r="DY357" s="129"/>
      <c r="GD357" s="134"/>
      <c r="GE357" s="134"/>
    </row>
    <row r="358" spans="2:187" x14ac:dyDescent="0.25">
      <c r="GD358" s="134"/>
      <c r="GE358" s="134"/>
    </row>
    <row r="359" spans="2:187" x14ac:dyDescent="0.25">
      <c r="GD359" s="134"/>
      <c r="GE359" s="134"/>
    </row>
    <row r="360" spans="2:187" x14ac:dyDescent="0.25">
      <c r="GD360" s="134"/>
      <c r="GE360" s="134"/>
    </row>
    <row r="361" spans="2:187" x14ac:dyDescent="0.25">
      <c r="GD361" s="134"/>
      <c r="GE361" s="134"/>
    </row>
    <row r="362" spans="2:187" x14ac:dyDescent="0.25">
      <c r="GD362" s="134"/>
      <c r="GE362" s="134"/>
    </row>
    <row r="363" spans="2:187" x14ac:dyDescent="0.25">
      <c r="GD363" s="134"/>
      <c r="GE363" s="134"/>
    </row>
    <row r="364" spans="2:187" x14ac:dyDescent="0.25">
      <c r="GD364" s="134"/>
      <c r="GE364" s="134"/>
    </row>
    <row r="365" spans="2:187" x14ac:dyDescent="0.25">
      <c r="GD365" s="134"/>
      <c r="GE365" s="134"/>
    </row>
    <row r="366" spans="2:187" x14ac:dyDescent="0.25">
      <c r="GD366" s="134"/>
      <c r="GE366" s="13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17"/>
  <sheetViews>
    <sheetView showGridLines="0" topLeftCell="A4" workbookViewId="0">
      <selection activeCell="C22" sqref="C22:C23"/>
    </sheetView>
  </sheetViews>
  <sheetFormatPr defaultRowHeight="15" x14ac:dyDescent="0.25"/>
  <cols>
    <col min="2" max="2" width="30.5703125" bestFit="1" customWidth="1"/>
    <col min="3" max="9" width="10.42578125" bestFit="1" customWidth="1"/>
  </cols>
  <sheetData>
    <row r="2" spans="2:9" x14ac:dyDescent="0.25">
      <c r="C2">
        <f>+Parametri!D5</f>
        <v>2020</v>
      </c>
      <c r="D2">
        <f>+C2+1</f>
        <v>2021</v>
      </c>
      <c r="E2">
        <f t="shared" ref="E2:I2" si="0">+D2+1</f>
        <v>2022</v>
      </c>
      <c r="F2">
        <f t="shared" si="0"/>
        <v>2023</v>
      </c>
      <c r="G2">
        <f t="shared" si="0"/>
        <v>2024</v>
      </c>
      <c r="H2">
        <f t="shared" si="0"/>
        <v>2025</v>
      </c>
      <c r="I2">
        <f t="shared" si="0"/>
        <v>2026</v>
      </c>
    </row>
    <row r="3" spans="2:9" x14ac:dyDescent="0.25">
      <c r="B3" t="s">
        <v>234</v>
      </c>
      <c r="C3" s="35">
        <f>+Calcoli!C26</f>
        <v>0.99</v>
      </c>
      <c r="D3" s="35">
        <f>+Calcoli!D26</f>
        <v>1.43</v>
      </c>
      <c r="E3" s="35">
        <f>+Calcoli!E26</f>
        <v>2.42</v>
      </c>
      <c r="F3" s="35">
        <f>+Calcoli!F26</f>
        <v>2.9699999999999998</v>
      </c>
      <c r="G3" s="35">
        <f>+Calcoli!G26</f>
        <v>2.9699999999999998</v>
      </c>
      <c r="H3" s="35">
        <f>+Calcoli!H26</f>
        <v>2.9699999999999998</v>
      </c>
      <c r="I3" s="35">
        <f>+Calcoli!I26</f>
        <v>2.9699999999999998</v>
      </c>
    </row>
    <row r="4" spans="2:9" x14ac:dyDescent="0.25">
      <c r="B4" t="s">
        <v>233</v>
      </c>
      <c r="C4" s="35">
        <f>+Calcoli!C39</f>
        <v>0.45749999999999996</v>
      </c>
      <c r="D4" s="35">
        <f>+Calcoli!D39-Calcoli!C39</f>
        <v>0.20333333333333331</v>
      </c>
      <c r="E4" s="35">
        <f>+Calcoli!E39-Calcoli!D39</f>
        <v>0.45749999999999991</v>
      </c>
      <c r="F4" s="35">
        <f>+Calcoli!F39-Calcoli!E39</f>
        <v>0.25416666666666665</v>
      </c>
      <c r="G4" s="35">
        <f>+Calcoli!G39-Calcoli!F39</f>
        <v>0</v>
      </c>
      <c r="H4" s="35">
        <f>+Calcoli!H39-Calcoli!G39</f>
        <v>0</v>
      </c>
      <c r="I4" s="35">
        <f>+Calcoli!I39-Calcoli!H39</f>
        <v>0</v>
      </c>
    </row>
    <row r="5" spans="2:9" x14ac:dyDescent="0.25">
      <c r="B5" t="s">
        <v>239</v>
      </c>
      <c r="C5" s="35">
        <f>+Calcoli!C117+Calcoli!C191+Calcoli!C267+Calcoli!C268</f>
        <v>71127.481727272723</v>
      </c>
      <c r="D5" s="35">
        <f>+Calcoli!D117+Calcoli!D191+Calcoli!D267+Calcoli!D268</f>
        <v>47300.305800000002</v>
      </c>
      <c r="E5" s="35">
        <f>+Calcoli!E117+Calcoli!E191+Calcoli!E267+Calcoli!E268</f>
        <v>47300.508199999997</v>
      </c>
      <c r="F5" s="35">
        <f>+Calcoli!F117+Calcoli!F191+Calcoli!F267+Calcoli!F268</f>
        <v>14300.618199999999</v>
      </c>
      <c r="G5" s="35">
        <f>+Calcoli!G117+Calcoli!G191+Calcoli!G267+Calcoli!G268</f>
        <v>14300.618199999999</v>
      </c>
      <c r="H5" s="35">
        <f>+Calcoli!H117+Calcoli!H191+Calcoli!H267+Calcoli!H268</f>
        <v>14300.618199999999</v>
      </c>
      <c r="I5" s="35">
        <f>+Calcoli!I117+Calcoli!I191+Calcoli!I267+Calcoli!I268</f>
        <v>14300.618199999999</v>
      </c>
    </row>
    <row r="6" spans="2:9" x14ac:dyDescent="0.25">
      <c r="B6" t="s">
        <v>246</v>
      </c>
      <c r="C6" s="35">
        <f>+Calcoli!C130+Calcoli!C216</f>
        <v>508.48075</v>
      </c>
      <c r="D6" s="35">
        <f>+Calcoli!D130+Calcoli!D216-(+Calcoli!C130+Calcoli!C216)</f>
        <v>6.9133333333297742E-2</v>
      </c>
      <c r="E6" s="35">
        <f>+Calcoli!E130+Calcoli!E216-(+Calcoli!D130+Calcoli!D216)</f>
        <v>0.14131666666668252</v>
      </c>
      <c r="F6" s="35">
        <f>+Calcoli!F130+Calcoli!F216-(+Calcoli!E130+Calcoli!E216)</f>
        <v>7.6250000000015916E-2</v>
      </c>
      <c r="G6" s="35">
        <f>+Calcoli!G130+Calcoli!G216-(+Calcoli!F130+Calcoli!F216)</f>
        <v>0</v>
      </c>
      <c r="H6" s="35">
        <f>+Calcoli!H130+Calcoli!H216-(+Calcoli!G130+Calcoli!G216)</f>
        <v>0</v>
      </c>
      <c r="I6" s="35">
        <f>+Calcoli!I130+Calcoli!I216-(+Calcoli!H130+Calcoli!H216)</f>
        <v>0</v>
      </c>
    </row>
    <row r="7" spans="2:9" x14ac:dyDescent="0.25">
      <c r="B7" t="s">
        <v>266</v>
      </c>
      <c r="C7" s="35">
        <f>+Calcoli!C259</f>
        <v>18375</v>
      </c>
      <c r="D7" s="35">
        <f>+Calcoli!D259</f>
        <v>22875</v>
      </c>
      <c r="E7" s="35">
        <f>+Calcoli!E259</f>
        <v>22875</v>
      </c>
      <c r="F7" s="35">
        <f>+Calcoli!F259</f>
        <v>22875</v>
      </c>
      <c r="G7" s="35">
        <f>+Calcoli!G259</f>
        <v>22875</v>
      </c>
      <c r="H7" s="35">
        <f>+Calcoli!H259</f>
        <v>22875</v>
      </c>
      <c r="I7" s="35">
        <f>+Calcoli!I259</f>
        <v>22875</v>
      </c>
    </row>
    <row r="8" spans="2:9" x14ac:dyDescent="0.25">
      <c r="B8" t="s">
        <v>274</v>
      </c>
      <c r="C8" s="35">
        <f>+Calcoli!C263</f>
        <v>45000</v>
      </c>
      <c r="D8" s="35">
        <f>+Calcoli!D263</f>
        <v>0</v>
      </c>
      <c r="E8" s="35">
        <f>+Calcoli!E263</f>
        <v>0</v>
      </c>
      <c r="F8" s="35">
        <f>+Calcoli!F263</f>
        <v>0</v>
      </c>
      <c r="G8" s="35">
        <f>+Calcoli!G263</f>
        <v>0</v>
      </c>
      <c r="H8" s="35">
        <f>+Calcoli!H263</f>
        <v>0</v>
      </c>
      <c r="I8" s="35">
        <f>+Calcoli!I263</f>
        <v>0</v>
      </c>
    </row>
    <row r="9" spans="2:9" x14ac:dyDescent="0.25">
      <c r="B9" t="s">
        <v>275</v>
      </c>
      <c r="C9" s="35">
        <f>+Calcoli!C264</f>
        <v>250000</v>
      </c>
      <c r="D9" s="35">
        <f>+Calcoli!D264</f>
        <v>150000</v>
      </c>
      <c r="E9" s="35">
        <f>+Calcoli!E264</f>
        <v>150000</v>
      </c>
      <c r="F9" s="35">
        <f>+Calcoli!F264</f>
        <v>0</v>
      </c>
      <c r="G9" s="35">
        <f>+Calcoli!G264</f>
        <v>0</v>
      </c>
      <c r="H9" s="35">
        <f>+Calcoli!H264</f>
        <v>0</v>
      </c>
      <c r="I9" s="35">
        <f>+Calcoli!I264</f>
        <v>0</v>
      </c>
    </row>
    <row r="10" spans="2:9" x14ac:dyDescent="0.25">
      <c r="B10" t="s">
        <v>276</v>
      </c>
      <c r="C10" s="35">
        <f>+Calcoli!C331</f>
        <v>4500</v>
      </c>
      <c r="D10" s="35">
        <f>+Calcoli!D331</f>
        <v>4500</v>
      </c>
      <c r="E10" s="35">
        <f>+Calcoli!E331</f>
        <v>4500</v>
      </c>
      <c r="F10" s="35">
        <f>+Calcoli!F331</f>
        <v>4500</v>
      </c>
      <c r="G10" s="35">
        <f>+Calcoli!G331</f>
        <v>4500</v>
      </c>
      <c r="H10" s="35">
        <f>+Calcoli!H331</f>
        <v>4500</v>
      </c>
      <c r="I10" s="35">
        <f>+Calcoli!I331</f>
        <v>4500</v>
      </c>
    </row>
    <row r="11" spans="2:9" x14ac:dyDescent="0.25">
      <c r="B11" t="s">
        <v>277</v>
      </c>
      <c r="C11" s="35">
        <f>+Calcoli!C332</f>
        <v>55000</v>
      </c>
      <c r="D11" s="35">
        <f>+Calcoli!D332</f>
        <v>88000</v>
      </c>
      <c r="E11" s="35">
        <f>+Calcoli!E332</f>
        <v>121000</v>
      </c>
      <c r="F11" s="35">
        <f>+Calcoli!F332</f>
        <v>121000</v>
      </c>
      <c r="G11" s="35">
        <f>+Calcoli!G332</f>
        <v>121000</v>
      </c>
      <c r="H11" s="35">
        <f>+Calcoli!H332</f>
        <v>121000</v>
      </c>
      <c r="I11" s="35">
        <f>+Calcoli!I332</f>
        <v>121000</v>
      </c>
    </row>
    <row r="12" spans="2:9" x14ac:dyDescent="0.25">
      <c r="B12" t="s">
        <v>279</v>
      </c>
      <c r="C12" s="35">
        <f>+Input!D82</f>
        <v>0</v>
      </c>
      <c r="D12" s="35">
        <f>+Input!E82</f>
        <v>0</v>
      </c>
      <c r="E12" s="35">
        <f>+Input!F82</f>
        <v>0</v>
      </c>
      <c r="F12" s="35">
        <f>+Input!G82</f>
        <v>0</v>
      </c>
      <c r="G12" s="35">
        <f>+Input!H82</f>
        <v>0</v>
      </c>
      <c r="H12" s="35">
        <f>+Input!I82</f>
        <v>0</v>
      </c>
      <c r="I12" s="35">
        <f>+Input!J82</f>
        <v>0</v>
      </c>
    </row>
    <row r="13" spans="2:9" x14ac:dyDescent="0.25">
      <c r="B13" t="s">
        <v>280</v>
      </c>
      <c r="C13" s="35">
        <f>+Input!D83</f>
        <v>100000</v>
      </c>
      <c r="D13" s="35">
        <f>+Input!E83</f>
        <v>0</v>
      </c>
      <c r="E13" s="35">
        <f>+Input!F83</f>
        <v>0</v>
      </c>
      <c r="F13" s="35">
        <f>+Input!G83</f>
        <v>0</v>
      </c>
      <c r="G13" s="35">
        <f>+Input!H83</f>
        <v>0</v>
      </c>
      <c r="H13" s="35">
        <f>+Input!I83</f>
        <v>0</v>
      </c>
      <c r="I13" s="35">
        <f>+Input!J83</f>
        <v>0</v>
      </c>
    </row>
    <row r="14" spans="2:9" x14ac:dyDescent="0.25">
      <c r="B14" t="s">
        <v>285</v>
      </c>
      <c r="C14" s="35">
        <f>+Calcoli!C354+Calcoli!C366</f>
        <v>0</v>
      </c>
      <c r="D14" s="35">
        <f>+Calcoli!D354+Calcoli!D366-Calcoli!C354-Calcoli!C366</f>
        <v>0</v>
      </c>
      <c r="E14" s="35">
        <f>+Calcoli!E354+Calcoli!E366-Calcoli!D354-Calcoli!D366</f>
        <v>0</v>
      </c>
      <c r="F14" s="35">
        <f>+Calcoli!F354+Calcoli!F366-Calcoli!E354-Calcoli!E366</f>
        <v>0</v>
      </c>
      <c r="G14" s="35">
        <f>+Calcoli!G354+Calcoli!G366-Calcoli!F354-Calcoli!F366</f>
        <v>0</v>
      </c>
      <c r="H14" s="35">
        <f>+Calcoli!H354+Calcoli!H366-Calcoli!G354-Calcoli!G366</f>
        <v>0</v>
      </c>
      <c r="I14" s="35">
        <f>+Calcoli!I354+Calcoli!I366-Calcoli!H354-Calcoli!H366</f>
        <v>0</v>
      </c>
    </row>
    <row r="15" spans="2:9" x14ac:dyDescent="0.25">
      <c r="B15" t="s">
        <v>286</v>
      </c>
      <c r="C15" s="35">
        <f>+Calcoli!C355+Calcoli!C367</f>
        <v>0</v>
      </c>
      <c r="D15" s="35">
        <f>+Calcoli!D355+Calcoli!D367-Calcoli!C355-Calcoli!C367</f>
        <v>0</v>
      </c>
      <c r="E15" s="35">
        <f>+Calcoli!E355+Calcoli!E367-Calcoli!D355-Calcoli!D367</f>
        <v>0</v>
      </c>
      <c r="F15" s="35">
        <f>+Calcoli!F355+Calcoli!F367-Calcoli!E355-Calcoli!E367</f>
        <v>0</v>
      </c>
      <c r="G15" s="35">
        <f>+Calcoli!G355+Calcoli!G367-Calcoli!F355-Calcoli!F367</f>
        <v>0</v>
      </c>
      <c r="H15" s="35">
        <f>+Calcoli!H355+Calcoli!H367-Calcoli!G355-Calcoli!G367</f>
        <v>0</v>
      </c>
      <c r="I15" s="35">
        <f>+Calcoli!I355+Calcoli!I367-Calcoli!H355-Calcoli!H367</f>
        <v>0</v>
      </c>
    </row>
    <row r="16" spans="2:9" x14ac:dyDescent="0.25">
      <c r="B16" t="s">
        <v>290</v>
      </c>
      <c r="C16" s="35">
        <f>+C_Finanziamento!Q20</f>
        <v>25000</v>
      </c>
      <c r="D16" s="35">
        <f>+C_Finanziamento!AD20-C_Finanziamento!Q20</f>
        <v>-2633.3672657178613</v>
      </c>
      <c r="E16" s="35">
        <f>+C_Finanziamento!AQ20-C_Finanziamento!AD20</f>
        <v>-4015.8126536944546</v>
      </c>
      <c r="F16" s="35">
        <f>+C_Finanziamento!BD20-C_Finanziamento!AQ20</f>
        <v>-4096.1289067683429</v>
      </c>
      <c r="G16" s="35">
        <f>+C_Finanziamento!BQ20-C_Finanziamento!BD20</f>
        <v>-4178.0514849037118</v>
      </c>
      <c r="H16" s="35">
        <f>+C_Finanziamento!CD20-C_Finanziamento!BQ20</f>
        <v>-4261.6125146017921</v>
      </c>
      <c r="I16" s="35">
        <f>+C_Finanziamento!CQ20-C_Finanziamento!CD20</f>
        <v>-4346.8447648938291</v>
      </c>
    </row>
    <row r="17" spans="2:9" x14ac:dyDescent="0.25">
      <c r="B17" t="s">
        <v>295</v>
      </c>
      <c r="C17" s="35">
        <f>+Input!D107</f>
        <v>0</v>
      </c>
      <c r="D17" s="35">
        <f>+Input!E107</f>
        <v>0</v>
      </c>
      <c r="E17" s="35">
        <f>+Input!F107</f>
        <v>0</v>
      </c>
      <c r="F17" s="35">
        <f>+Input!G107</f>
        <v>0</v>
      </c>
      <c r="G17" s="35">
        <f>+Input!H107</f>
        <v>0</v>
      </c>
      <c r="H17" s="35">
        <f>+Input!I107</f>
        <v>0</v>
      </c>
      <c r="I17" s="35">
        <f>+Input!J107</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44</vt:i4>
      </vt:variant>
    </vt:vector>
  </HeadingPairs>
  <TitlesOfParts>
    <vt:vector size="44" baseType="lpstr">
      <vt:lpstr>MENU</vt:lpstr>
      <vt:lpstr>Bilancio inziale</vt:lpstr>
      <vt:lpstr>Parametri</vt:lpstr>
      <vt:lpstr>Input</vt:lpstr>
      <vt:lpstr>Foglio2</vt:lpstr>
      <vt:lpstr>Foglio1</vt:lpstr>
      <vt:lpstr>Calcoli</vt:lpstr>
      <vt:lpstr>C_Finanziamento</vt:lpstr>
      <vt:lpstr>VP</vt:lpstr>
      <vt:lpstr>Tabella 31</vt:lpstr>
      <vt:lpstr>Tabella_25</vt:lpstr>
      <vt:lpstr>Tabella_26</vt:lpstr>
      <vt:lpstr>Tabella_1</vt:lpstr>
      <vt:lpstr>Tabella_2</vt:lpstr>
      <vt:lpstr>Tabella_3</vt:lpstr>
      <vt:lpstr>Tabella_4</vt:lpstr>
      <vt:lpstr>Tabella_5</vt:lpstr>
      <vt:lpstr>Tabella_6</vt:lpstr>
      <vt:lpstr>Tabella_7</vt:lpstr>
      <vt:lpstr>Tabella_8</vt:lpstr>
      <vt:lpstr>Tabella_9</vt:lpstr>
      <vt:lpstr>Tabella_10</vt:lpstr>
      <vt:lpstr>Tabella_11</vt:lpstr>
      <vt:lpstr>Tabella_12</vt:lpstr>
      <vt:lpstr>Tabella_13</vt:lpstr>
      <vt:lpstr>Tabella_14</vt:lpstr>
      <vt:lpstr>Tabella_15</vt:lpstr>
      <vt:lpstr>Tabella_16</vt:lpstr>
      <vt:lpstr>Tabella_17</vt:lpstr>
      <vt:lpstr>Tabella_18</vt:lpstr>
      <vt:lpstr>Tabella_19</vt:lpstr>
      <vt:lpstr>Tabella_20</vt:lpstr>
      <vt:lpstr>Tabella_21</vt:lpstr>
      <vt:lpstr>Tabella_22</vt:lpstr>
      <vt:lpstr>Tabella_23</vt:lpstr>
      <vt:lpstr>Tabella_24</vt:lpstr>
      <vt:lpstr>Tabella_27</vt:lpstr>
      <vt:lpstr>Tabella_28</vt:lpstr>
      <vt:lpstr>Tabella_29</vt:lpstr>
      <vt:lpstr>Tabella_30 </vt:lpstr>
      <vt:lpstr>Tabella_32</vt:lpstr>
      <vt:lpstr>Tabella_33</vt:lpstr>
      <vt:lpstr>Foglio5</vt:lpstr>
      <vt:lpstr>Tabella_34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Gianluca Imperiale</cp:lastModifiedBy>
  <dcterms:created xsi:type="dcterms:W3CDTF">2018-05-28T10:09:28Z</dcterms:created>
  <dcterms:modified xsi:type="dcterms:W3CDTF">2020-04-28T04:31:08Z</dcterms:modified>
</cp:coreProperties>
</file>