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anluca Imperiale\Desktop\"/>
    </mc:Choice>
  </mc:AlternateContent>
  <xr:revisionPtr revIDLastSave="0" documentId="13_ncr:1_{707DB2FA-E908-47BF-8B55-2FB878EBEF14}" xr6:coauthVersionLast="45" xr6:coauthVersionMax="45" xr10:uidLastSave="{00000000-0000-0000-0000-000000000000}"/>
  <bookViews>
    <workbookView xWindow="-120" yWindow="-120" windowWidth="29040" windowHeight="15840" xr2:uid="{8A55D740-19AD-4444-9932-EC53CEA395A4}"/>
  </bookViews>
  <sheets>
    <sheet name="Tassazione SN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1" l="1"/>
  <c r="G17" i="1"/>
  <c r="K33" i="1" s="1"/>
  <c r="G28" i="1"/>
  <c r="H35" i="1" l="1"/>
  <c r="E44" i="1" s="1"/>
  <c r="H36" i="1"/>
  <c r="E45" i="1" s="1"/>
  <c r="H37" i="1"/>
  <c r="E46" i="1" s="1"/>
  <c r="H38" i="1"/>
  <c r="E47" i="1" s="1"/>
  <c r="G11" i="1" l="1"/>
  <c r="K49" i="1" l="1"/>
  <c r="G13" i="1"/>
  <c r="G23" i="1" l="1"/>
  <c r="G26" i="1" s="1"/>
  <c r="G34" i="1" l="1"/>
  <c r="H34" i="1" s="1"/>
  <c r="E43" i="1" s="1"/>
  <c r="F43" i="1"/>
  <c r="F44" i="1" s="1"/>
  <c r="F45" i="1" s="1"/>
  <c r="G45" i="1" l="1"/>
  <c r="F46" i="1"/>
  <c r="G46" i="1" s="1"/>
  <c r="G44" i="1"/>
  <c r="G43" i="1"/>
  <c r="F47" i="1" l="1"/>
  <c r="F48" i="1" s="1"/>
  <c r="G47" i="1" l="1"/>
  <c r="G48" i="1" s="1"/>
  <c r="G29" i="1" s="1"/>
  <c r="G50" i="1" l="1"/>
  <c r="G52" i="1"/>
</calcChain>
</file>

<file path=xl/sharedStrings.xml><?xml version="1.0" encoding="utf-8"?>
<sst xmlns="http://schemas.openxmlformats.org/spreadsheetml/2006/main" count="50" uniqueCount="47">
  <si>
    <t>QUOTA SOCIO</t>
  </si>
  <si>
    <t>Reddito Impresa Socio</t>
  </si>
  <si>
    <t>Altri Redditi</t>
  </si>
  <si>
    <t>Reddito Totale Socio</t>
  </si>
  <si>
    <t>Scaglioni reddito</t>
  </si>
  <si>
    <t>Da</t>
  </si>
  <si>
    <t>a</t>
  </si>
  <si>
    <t>Aliquota</t>
  </si>
  <si>
    <t>Fascia</t>
  </si>
  <si>
    <t>Tassazione Marginale</t>
  </si>
  <si>
    <t>TOTALE</t>
  </si>
  <si>
    <t>Addizionale Comunale</t>
  </si>
  <si>
    <t>contributi previdenziali e assistenziali obbligatori per legge;</t>
  </si>
  <si>
    <t>contributi agricoli unificati;</t>
  </si>
  <si>
    <t>contributi facoltativi versati alla gestione pensionistica obbligatoria;</t>
  </si>
  <si>
    <t>contributi versati per il riscatto degli anni di laurea;</t>
  </si>
  <si>
    <t>contributi versati all’assicurazione casalinghe INAIL.</t>
  </si>
  <si>
    <t>Deduzioni Fiscali (senza limiti)</t>
  </si>
  <si>
    <t>Deduzioni Fiscali massimo 5164,57 euro</t>
  </si>
  <si>
    <t>contributi versati ai fondi pensione;</t>
  </si>
  <si>
    <t>contributi versati per l’assicurazione sulla vita;</t>
  </si>
  <si>
    <t>contributi familiari a carico che a causa di un basso reddito non possono far valere la deduzione.</t>
  </si>
  <si>
    <t>Deduzioni Fiscali massimo 1549,37 euro</t>
  </si>
  <si>
    <t>contributi versati a favore di collaboratori domestici, quali colf, badanti e babysitter.</t>
  </si>
  <si>
    <t>TOTALE ONERI DEDUCIBILI</t>
  </si>
  <si>
    <t>Icrementi/Decrementi</t>
  </si>
  <si>
    <t>Oneri Deducibili</t>
  </si>
  <si>
    <t>Aliquota Irpef</t>
  </si>
  <si>
    <t>Addizionale Regionale</t>
  </si>
  <si>
    <t>Totale</t>
  </si>
  <si>
    <t>Aliquota Inps</t>
  </si>
  <si>
    <t>Input</t>
  </si>
  <si>
    <t>TAX RATE</t>
  </si>
  <si>
    <t>Fatturato</t>
  </si>
  <si>
    <t>Costi Deducibili</t>
  </si>
  <si>
    <t>Reddito di Impresa</t>
  </si>
  <si>
    <t>Costi non  Deducibili Irap</t>
  </si>
  <si>
    <t>Base Imponibile Irap</t>
  </si>
  <si>
    <t>Gianluca</t>
  </si>
  <si>
    <t>Irpef + Addizionali</t>
  </si>
  <si>
    <t>Irap</t>
  </si>
  <si>
    <t>Aliquota Irap</t>
  </si>
  <si>
    <t>TAX RATE + INPS</t>
  </si>
  <si>
    <t>Tassazione Redditi Impresa</t>
  </si>
  <si>
    <t>Tassazione in Testa al Socio</t>
  </si>
  <si>
    <t>m,un7hhij  yh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</si>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</sst>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"/>
    <numFmt numFmtId="165" formatCode="_-* #,##0\ &quot;€&quot;_-;\-* #,##0\ &quot;€&quot;_-;_-* &quot;-&quot;??\ &quot;€&quot;_-;_-@_-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Verdana"/>
      <family val="2"/>
    </font>
    <font>
      <b/>
      <sz val="8"/>
      <name val="Verdana"/>
      <family val="2"/>
    </font>
    <font>
      <sz val="11"/>
      <color rgb="FF000000"/>
      <name val="Arial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indexed="21"/>
      </left>
      <right/>
      <top style="medium">
        <color indexed="21"/>
      </top>
      <bottom style="thin">
        <color indexed="64"/>
      </bottom>
      <diagonal/>
    </border>
    <border>
      <left/>
      <right/>
      <top style="medium">
        <color indexed="21"/>
      </top>
      <bottom style="thin">
        <color indexed="64"/>
      </bottom>
      <diagonal/>
    </border>
    <border>
      <left/>
      <right style="thin">
        <color indexed="64"/>
      </right>
      <top style="medium">
        <color indexed="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21"/>
      </top>
      <bottom style="thin">
        <color indexed="64"/>
      </bottom>
      <diagonal/>
    </border>
    <border>
      <left style="medium">
        <color indexed="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2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2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2" borderId="0" xfId="0" applyFont="1" applyFill="1"/>
    <xf numFmtId="164" fontId="3" fillId="3" borderId="0" xfId="0" applyNumberFormat="1" applyFont="1" applyFill="1"/>
    <xf numFmtId="0" fontId="2" fillId="0" borderId="0" xfId="0" applyFont="1"/>
    <xf numFmtId="9" fontId="0" fillId="4" borderId="1" xfId="1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5" fillId="2" borderId="5" xfId="0" applyFont="1" applyFill="1" applyBorder="1"/>
    <xf numFmtId="3" fontId="5" fillId="2" borderId="5" xfId="0" applyNumberFormat="1" applyFont="1" applyFill="1" applyBorder="1" applyAlignment="1">
      <alignment horizontal="center"/>
    </xf>
    <xf numFmtId="0" fontId="4" fillId="2" borderId="6" xfId="0" applyFont="1" applyFill="1" applyBorder="1"/>
    <xf numFmtId="0" fontId="4" fillId="2" borderId="7" xfId="0" applyFont="1" applyFill="1" applyBorder="1"/>
    <xf numFmtId="3" fontId="4" fillId="5" borderId="8" xfId="0" applyNumberFormat="1" applyFont="1" applyFill="1" applyBorder="1"/>
    <xf numFmtId="3" fontId="4" fillId="5" borderId="9" xfId="0" applyNumberFormat="1" applyFont="1" applyFill="1" applyBorder="1"/>
    <xf numFmtId="9" fontId="4" fillId="5" borderId="9" xfId="0" applyNumberFormat="1" applyFont="1" applyFill="1" applyBorder="1" applyAlignment="1">
      <alignment horizontal="center"/>
    </xf>
    <xf numFmtId="4" fontId="4" fillId="0" borderId="9" xfId="0" applyNumberFormat="1" applyFont="1" applyBorder="1"/>
    <xf numFmtId="3" fontId="4" fillId="0" borderId="9" xfId="0" applyNumberFormat="1" applyFont="1" applyBorder="1"/>
    <xf numFmtId="3" fontId="4" fillId="5" borderId="10" xfId="0" applyNumberFormat="1" applyFont="1" applyFill="1" applyBorder="1"/>
    <xf numFmtId="3" fontId="4" fillId="5" borderId="11" xfId="0" applyNumberFormat="1" applyFont="1" applyFill="1" applyBorder="1"/>
    <xf numFmtId="3" fontId="4" fillId="5" borderId="12" xfId="0" applyNumberFormat="1" applyFont="1" applyFill="1" applyBorder="1"/>
    <xf numFmtId="3" fontId="4" fillId="5" borderId="13" xfId="0" applyNumberFormat="1" applyFont="1" applyFill="1" applyBorder="1"/>
    <xf numFmtId="0" fontId="2" fillId="0" borderId="14" xfId="0" applyFont="1" applyBorder="1"/>
    <xf numFmtId="4" fontId="5" fillId="0" borderId="15" xfId="0" applyNumberFormat="1" applyFont="1" applyBorder="1"/>
    <xf numFmtId="3" fontId="5" fillId="0" borderId="15" xfId="0" applyNumberFormat="1" applyFont="1" applyBorder="1"/>
    <xf numFmtId="0" fontId="6" fillId="0" borderId="0" xfId="0" applyFont="1" applyAlignment="1">
      <alignment horizontal="left" vertical="center" wrapText="1" indent="1"/>
    </xf>
    <xf numFmtId="0" fontId="6" fillId="0" borderId="0" xfId="0" applyFont="1"/>
    <xf numFmtId="164" fontId="2" fillId="0" borderId="0" xfId="0" applyNumberFormat="1" applyFont="1"/>
    <xf numFmtId="3" fontId="4" fillId="3" borderId="8" xfId="0" applyNumberFormat="1" applyFont="1" applyFill="1" applyBorder="1"/>
    <xf numFmtId="3" fontId="4" fillId="3" borderId="9" xfId="0" applyNumberFormat="1" applyFont="1" applyFill="1" applyBorder="1"/>
    <xf numFmtId="3" fontId="4" fillId="3" borderId="10" xfId="0" applyNumberFormat="1" applyFont="1" applyFill="1" applyBorder="1"/>
    <xf numFmtId="3" fontId="4" fillId="3" borderId="11" xfId="0" applyNumberFormat="1" applyFont="1" applyFill="1" applyBorder="1"/>
    <xf numFmtId="3" fontId="4" fillId="3" borderId="12" xfId="0" applyNumberFormat="1" applyFont="1" applyFill="1" applyBorder="1"/>
    <xf numFmtId="3" fontId="4" fillId="3" borderId="13" xfId="0" applyNumberFormat="1" applyFont="1" applyFill="1" applyBorder="1"/>
    <xf numFmtId="9" fontId="4" fillId="6" borderId="9" xfId="0" applyNumberFormat="1" applyFont="1" applyFill="1" applyBorder="1" applyAlignment="1">
      <alignment horizontal="center"/>
    </xf>
    <xf numFmtId="9" fontId="5" fillId="3" borderId="9" xfId="0" applyNumberFormat="1" applyFont="1" applyFill="1" applyBorder="1" applyAlignment="1">
      <alignment horizontal="center"/>
    </xf>
    <xf numFmtId="9" fontId="5" fillId="3" borderId="7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0" fontId="2" fillId="0" borderId="0" xfId="1" applyNumberFormat="1" applyFont="1"/>
    <xf numFmtId="166" fontId="4" fillId="6" borderId="9" xfId="0" applyNumberFormat="1" applyFont="1" applyFill="1" applyBorder="1" applyAlignment="1">
      <alignment horizontal="center"/>
    </xf>
    <xf numFmtId="10" fontId="4" fillId="6" borderId="9" xfId="0" applyNumberFormat="1" applyFont="1" applyFill="1" applyBorder="1" applyAlignment="1">
      <alignment horizontal="center"/>
    </xf>
    <xf numFmtId="165" fontId="2" fillId="0" borderId="0" xfId="0" applyNumberFormat="1" applyFont="1" applyAlignment="1"/>
    <xf numFmtId="164" fontId="2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0" fontId="0" fillId="4" borderId="1" xfId="1" applyNumberFormat="1" applyFont="1" applyFill="1" applyBorder="1" applyAlignment="1">
      <alignment horizontal="center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7" fillId="0" borderId="0" xfId="0" applyFon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</xdr:colOff>
      <xdr:row>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014908-1E03-4CB0-84B6-52DA55B17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628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F0166-D17A-42AE-A044-F058090CDDB8}">
  <dimension ref="A1:AN291"/>
  <sheetViews>
    <sheetView showGridLines="0" tabSelected="1" topLeftCell="A19" workbookViewId="0">
      <selection activeCell="I47" sqref="I47"/>
    </sheetView>
  </sheetViews>
  <sheetFormatPr defaultRowHeight="15" x14ac:dyDescent="0.25"/>
  <cols>
    <col min="1" max="1" width="10.5703125" style="1" customWidth="1"/>
    <col min="2" max="2" width="8" customWidth="1"/>
    <col min="3" max="4" width="6.5703125" bestFit="1" customWidth="1"/>
    <col min="5" max="5" width="15.140625" customWidth="1"/>
    <col min="6" max="6" width="21.140625" bestFit="1" customWidth="1"/>
    <col min="7" max="7" width="19.42578125" bestFit="1" customWidth="1"/>
    <col min="8" max="8" width="9.7109375" customWidth="1"/>
    <col min="9" max="9" width="18.7109375" bestFit="1" customWidth="1"/>
    <col min="10" max="10" width="79" bestFit="1" customWidth="1"/>
    <col min="11" max="11" width="11.5703125" bestFit="1" customWidth="1"/>
    <col min="12" max="13" width="9.5703125" bestFit="1" customWidth="1"/>
    <col min="14" max="14" width="12.7109375" bestFit="1" customWidth="1"/>
    <col min="15" max="19" width="9.5703125" bestFit="1" customWidth="1"/>
    <col min="20" max="20" width="11.140625" bestFit="1" customWidth="1"/>
    <col min="21" max="24" width="9.5703125" bestFit="1" customWidth="1"/>
    <col min="25" max="25" width="11.140625" bestFit="1" customWidth="1"/>
    <col min="26" max="26" width="10.5703125" bestFit="1" customWidth="1"/>
    <col min="27" max="31" width="9.5703125" bestFit="1" customWidth="1"/>
    <col min="32" max="32" width="11.140625" bestFit="1" customWidth="1"/>
    <col min="33" max="36" width="9.5703125" bestFit="1" customWidth="1"/>
    <col min="37" max="37" width="11.140625" bestFit="1" customWidth="1"/>
    <col min="38" max="38" width="10.5703125" bestFit="1" customWidth="1"/>
  </cols>
  <sheetData>
    <row r="1" spans="2:9" s="1" customFormat="1" ht="11.65" customHeight="1" x14ac:dyDescent="0.2"/>
    <row r="2" spans="2:9" s="1" customFormat="1" ht="11.65" customHeight="1" x14ac:dyDescent="0.2"/>
    <row r="3" spans="2:9" s="1" customFormat="1" ht="11.65" customHeight="1" x14ac:dyDescent="0.2"/>
    <row r="4" spans="2:9" s="1" customFormat="1" ht="12" x14ac:dyDescent="0.2"/>
    <row r="5" spans="2:9" s="1" customFormat="1" ht="12" x14ac:dyDescent="0.2"/>
    <row r="6" spans="2:9" x14ac:dyDescent="0.25">
      <c r="B6" s="2"/>
      <c r="C6" s="2"/>
      <c r="D6" s="5" t="s">
        <v>31</v>
      </c>
    </row>
    <row r="7" spans="2:9" x14ac:dyDescent="0.25">
      <c r="B7" s="2"/>
      <c r="G7" s="42" t="s">
        <v>38</v>
      </c>
      <c r="I7" t="s">
        <v>45</v>
      </c>
    </row>
    <row r="8" spans="2:9" x14ac:dyDescent="0.25">
      <c r="B8" s="2"/>
      <c r="F8" s="2"/>
    </row>
    <row r="9" spans="2:9" x14ac:dyDescent="0.25">
      <c r="B9" s="2"/>
      <c r="F9" s="2" t="s">
        <v>33</v>
      </c>
      <c r="G9" s="5">
        <v>100000</v>
      </c>
    </row>
    <row r="10" spans="2:9" x14ac:dyDescent="0.25">
      <c r="B10" s="2"/>
      <c r="F10" s="2" t="s">
        <v>34</v>
      </c>
      <c r="G10" s="5">
        <v>50000</v>
      </c>
    </row>
    <row r="11" spans="2:9" x14ac:dyDescent="0.25">
      <c r="B11" s="2"/>
      <c r="F11" s="3" t="s">
        <v>35</v>
      </c>
      <c r="G11" s="41">
        <f>+G9-G10</f>
        <v>50000</v>
      </c>
    </row>
    <row r="12" spans="2:9" x14ac:dyDescent="0.25">
      <c r="B12" s="2"/>
      <c r="F12" s="2" t="s">
        <v>36</v>
      </c>
      <c r="G12" s="5">
        <v>0</v>
      </c>
    </row>
    <row r="13" spans="2:9" x14ac:dyDescent="0.25">
      <c r="B13" s="2"/>
      <c r="F13" s="3" t="s">
        <v>37</v>
      </c>
      <c r="G13" s="41">
        <f>+G11+G12</f>
        <v>50000</v>
      </c>
      <c r="I13" s="47" t="s">
        <v>43</v>
      </c>
    </row>
    <row r="14" spans="2:9" x14ac:dyDescent="0.25">
      <c r="B14" s="2"/>
      <c r="F14" s="2"/>
    </row>
    <row r="15" spans="2:9" x14ac:dyDescent="0.25">
      <c r="B15" s="2"/>
      <c r="F15" t="s">
        <v>0</v>
      </c>
      <c r="G15" s="4">
        <v>1</v>
      </c>
    </row>
    <row r="16" spans="2:9" x14ac:dyDescent="0.25">
      <c r="B16" s="2"/>
      <c r="F16" s="2"/>
    </row>
    <row r="17" spans="2:10" x14ac:dyDescent="0.25">
      <c r="B17" s="2"/>
      <c r="F17" s="3" t="s">
        <v>1</v>
      </c>
      <c r="G17" s="40">
        <f>+G15*G11</f>
        <v>50000</v>
      </c>
    </row>
    <row r="18" spans="2:10" x14ac:dyDescent="0.25">
      <c r="B18" s="2"/>
      <c r="F18" s="3" t="s">
        <v>30</v>
      </c>
      <c r="G18" s="4">
        <v>0.24</v>
      </c>
    </row>
    <row r="19" spans="2:10" x14ac:dyDescent="0.25">
      <c r="B19" s="2"/>
      <c r="F19" s="3" t="s">
        <v>41</v>
      </c>
      <c r="G19" s="43">
        <v>4.82E-2</v>
      </c>
    </row>
    <row r="20" spans="2:10" x14ac:dyDescent="0.25">
      <c r="B20" s="2"/>
      <c r="F20" s="2"/>
    </row>
    <row r="21" spans="2:10" x14ac:dyDescent="0.25">
      <c r="B21" s="2"/>
      <c r="F21" s="2" t="s">
        <v>2</v>
      </c>
      <c r="G21" s="5">
        <v>0</v>
      </c>
    </row>
    <row r="22" spans="2:10" x14ac:dyDescent="0.25">
      <c r="B22" s="2"/>
      <c r="F22" s="2" t="s">
        <v>26</v>
      </c>
      <c r="G22" s="6">
        <f>+K49+(G28*0.1)</f>
        <v>12241</v>
      </c>
    </row>
    <row r="23" spans="2:10" x14ac:dyDescent="0.25">
      <c r="B23" s="2"/>
      <c r="F23" s="3" t="s">
        <v>25</v>
      </c>
      <c r="G23" s="6">
        <f>+G21-G22</f>
        <v>-12241</v>
      </c>
    </row>
    <row r="24" spans="2:10" x14ac:dyDescent="0.25">
      <c r="B24" s="2"/>
    </row>
    <row r="25" spans="2:10" x14ac:dyDescent="0.25">
      <c r="B25" s="2"/>
    </row>
    <row r="26" spans="2:10" x14ac:dyDescent="0.25">
      <c r="B26" s="2"/>
      <c r="F26" s="3" t="s">
        <v>3</v>
      </c>
      <c r="G26" s="6">
        <f>+G17+G23</f>
        <v>37759</v>
      </c>
      <c r="I26" s="47" t="s">
        <v>44</v>
      </c>
    </row>
    <row r="27" spans="2:10" x14ac:dyDescent="0.25">
      <c r="B27" s="2"/>
      <c r="F27" s="2"/>
    </row>
    <row r="28" spans="2:10" x14ac:dyDescent="0.25">
      <c r="B28" s="2"/>
      <c r="F28" s="3" t="s">
        <v>40</v>
      </c>
      <c r="G28" s="6">
        <f>+G19*G13*G15</f>
        <v>2410</v>
      </c>
    </row>
    <row r="29" spans="2:10" x14ac:dyDescent="0.25">
      <c r="B29" s="2"/>
      <c r="F29" s="3" t="s">
        <v>39</v>
      </c>
      <c r="G29" s="6">
        <f>+G48</f>
        <v>15045.958000000002</v>
      </c>
    </row>
    <row r="30" spans="2:10" x14ac:dyDescent="0.25">
      <c r="B30" s="2"/>
      <c r="C30" s="2"/>
    </row>
    <row r="31" spans="2:10" ht="15.75" thickBot="1" x14ac:dyDescent="0.3">
      <c r="B31" s="2"/>
      <c r="C31" s="2"/>
    </row>
    <row r="32" spans="2:10" x14ac:dyDescent="0.25">
      <c r="B32" s="2"/>
      <c r="C32" s="44" t="s">
        <v>4</v>
      </c>
      <c r="D32" s="45"/>
      <c r="E32" s="46"/>
      <c r="F32" s="7"/>
      <c r="G32" s="8"/>
      <c r="J32" s="3" t="s">
        <v>17</v>
      </c>
    </row>
    <row r="33" spans="2:12" x14ac:dyDescent="0.25">
      <c r="B33" s="2"/>
      <c r="C33" s="9" t="s">
        <v>5</v>
      </c>
      <c r="D33" s="10" t="s">
        <v>6</v>
      </c>
      <c r="E33" s="10" t="s">
        <v>27</v>
      </c>
      <c r="F33" s="10" t="s">
        <v>28</v>
      </c>
      <c r="G33" s="10" t="s">
        <v>11</v>
      </c>
      <c r="H33" s="35" t="s">
        <v>29</v>
      </c>
      <c r="J33" s="23" t="s">
        <v>12</v>
      </c>
      <c r="K33" s="36">
        <f>+G18*G17</f>
        <v>12000</v>
      </c>
      <c r="L33" t="s">
        <v>46</v>
      </c>
    </row>
    <row r="34" spans="2:12" x14ac:dyDescent="0.25">
      <c r="B34" s="2"/>
      <c r="C34" s="26">
        <v>0</v>
      </c>
      <c r="D34" s="27">
        <v>15000</v>
      </c>
      <c r="E34" s="32">
        <v>0.23</v>
      </c>
      <c r="F34" s="39">
        <v>1.7299999999999999E-2</v>
      </c>
      <c r="G34" s="38">
        <f>+IF(G26&lt;12000,0,0.009)</f>
        <v>8.9999999999999993E-3</v>
      </c>
      <c r="H34" s="33">
        <f>+SUM(E34:G34)</f>
        <v>0.25630000000000003</v>
      </c>
      <c r="J34" s="23" t="s">
        <v>13</v>
      </c>
      <c r="K34" s="5"/>
    </row>
    <row r="35" spans="2:12" x14ac:dyDescent="0.25">
      <c r="B35" s="2"/>
      <c r="C35" s="28">
        <v>15000</v>
      </c>
      <c r="D35" s="29">
        <v>28000</v>
      </c>
      <c r="E35" s="32">
        <v>0.27</v>
      </c>
      <c r="F35" s="39">
        <v>2.7300000000000001E-2</v>
      </c>
      <c r="G35" s="38">
        <v>8.9999999999999993E-3</v>
      </c>
      <c r="H35" s="33">
        <f t="shared" ref="H35:H38" si="0">+SUM(E35:G35)</f>
        <v>0.30630000000000002</v>
      </c>
      <c r="J35" s="23" t="s">
        <v>14</v>
      </c>
      <c r="K35" s="5"/>
    </row>
    <row r="36" spans="2:12" x14ac:dyDescent="0.25">
      <c r="B36" s="2"/>
      <c r="C36" s="28">
        <v>28000</v>
      </c>
      <c r="D36" s="29">
        <v>55000</v>
      </c>
      <c r="E36" s="32">
        <v>0.38</v>
      </c>
      <c r="F36" s="39">
        <v>2.93E-2</v>
      </c>
      <c r="G36" s="38">
        <v>8.9999999999999993E-3</v>
      </c>
      <c r="H36" s="33">
        <f t="shared" si="0"/>
        <v>0.41830000000000001</v>
      </c>
      <c r="J36" s="23" t="s">
        <v>15</v>
      </c>
      <c r="K36" s="5"/>
    </row>
    <row r="37" spans="2:12" x14ac:dyDescent="0.25">
      <c r="B37" s="2"/>
      <c r="C37" s="28">
        <v>55000</v>
      </c>
      <c r="D37" s="29">
        <v>75000</v>
      </c>
      <c r="E37" s="32">
        <v>0.41</v>
      </c>
      <c r="F37" s="39">
        <v>3.2300000000000002E-2</v>
      </c>
      <c r="G37" s="38">
        <v>8.9999999999999993E-3</v>
      </c>
      <c r="H37" s="33">
        <f t="shared" si="0"/>
        <v>0.45129999999999998</v>
      </c>
      <c r="J37" s="23" t="s">
        <v>16</v>
      </c>
      <c r="K37" s="5"/>
    </row>
    <row r="38" spans="2:12" ht="15.75" thickBot="1" x14ac:dyDescent="0.3">
      <c r="B38" s="2"/>
      <c r="C38" s="30">
        <v>75000</v>
      </c>
      <c r="D38" s="31"/>
      <c r="E38" s="32">
        <v>0.43</v>
      </c>
      <c r="F38" s="39">
        <v>3.3300000000000003E-2</v>
      </c>
      <c r="G38" s="38">
        <v>8.9999999999999993E-3</v>
      </c>
      <c r="H38" s="34">
        <f t="shared" si="0"/>
        <v>0.4723</v>
      </c>
    </row>
    <row r="39" spans="2:12" x14ac:dyDescent="0.25">
      <c r="B39" s="2"/>
      <c r="C39" s="2"/>
      <c r="E39" s="20"/>
      <c r="F39" s="21"/>
      <c r="G39" s="22"/>
    </row>
    <row r="40" spans="2:12" ht="15.75" thickBot="1" x14ac:dyDescent="0.3">
      <c r="B40" s="2"/>
      <c r="C40" s="2"/>
    </row>
    <row r="41" spans="2:12" x14ac:dyDescent="0.25">
      <c r="B41" s="2"/>
      <c r="C41" s="44" t="s">
        <v>4</v>
      </c>
      <c r="D41" s="45"/>
      <c r="E41" s="46"/>
      <c r="F41" s="7"/>
      <c r="G41" s="8"/>
      <c r="J41" s="3" t="s">
        <v>18</v>
      </c>
    </row>
    <row r="42" spans="2:12" x14ac:dyDescent="0.25">
      <c r="B42" s="2"/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J42" s="23" t="s">
        <v>19</v>
      </c>
      <c r="K42" s="5"/>
    </row>
    <row r="43" spans="2:12" x14ac:dyDescent="0.25">
      <c r="B43" s="2"/>
      <c r="C43" s="11">
        <v>0</v>
      </c>
      <c r="D43" s="12">
        <v>15000</v>
      </c>
      <c r="E43" s="13">
        <f>+H34</f>
        <v>0.25630000000000003</v>
      </c>
      <c r="F43" s="14">
        <f>+IF($G$23&gt;$D43,0,IF($G$26&lt;$D43,$G$17,IF($G$23&lt;$D43,$D43-$G$23,0)))</f>
        <v>27241</v>
      </c>
      <c r="G43" s="15">
        <f>+IF($G$17&gt;F43,F43*E43,G17*E43)</f>
        <v>6981.868300000001</v>
      </c>
      <c r="J43" s="23" t="s">
        <v>20</v>
      </c>
      <c r="K43" s="5"/>
    </row>
    <row r="44" spans="2:12" ht="28.5" x14ac:dyDescent="0.25">
      <c r="B44" s="2"/>
      <c r="C44" s="16">
        <v>15000</v>
      </c>
      <c r="D44" s="17">
        <v>28000</v>
      </c>
      <c r="E44" s="13">
        <f t="shared" ref="E44:E47" si="1">+H35</f>
        <v>0.30630000000000002</v>
      </c>
      <c r="F44" s="14">
        <f>+IF($G$23&gt;$D44,0,IF($G$26&lt;$D44,$G$17-$F43,IF($G$23&lt;$D44,$D44-$G$23-$F43,0)))</f>
        <v>13000</v>
      </c>
      <c r="G44" s="15">
        <f>+IF($G$17&lt;$F43,0,IF($G$17-F44-F43&gt;0,(F44*E44),(($G$17-F43)*E44)))</f>
        <v>3981.9</v>
      </c>
      <c r="J44" s="23" t="s">
        <v>21</v>
      </c>
      <c r="K44" s="5"/>
    </row>
    <row r="45" spans="2:12" x14ac:dyDescent="0.25">
      <c r="B45" s="2"/>
      <c r="C45" s="16">
        <v>28000</v>
      </c>
      <c r="D45" s="17">
        <v>55000</v>
      </c>
      <c r="E45" s="13">
        <f t="shared" si="1"/>
        <v>0.41830000000000001</v>
      </c>
      <c r="F45" s="14">
        <f>+IF($G$23&gt;$D45,0,IF($G$26&lt;$D45,$G$17-$F44-F43,IF($G$23&lt;$D45,$D45-$G$23-$F44-F43,0)))</f>
        <v>9759</v>
      </c>
      <c r="G45" s="15">
        <f>+IF($G$17&lt;$F44,0,IF($G$17-F45-F44-F43&gt;0,(F45*E45),(($G$17-F44-F43)*E45)))</f>
        <v>4082.1896999999999</v>
      </c>
    </row>
    <row r="46" spans="2:12" x14ac:dyDescent="0.25">
      <c r="B46" s="2"/>
      <c r="C46" s="16">
        <v>55000</v>
      </c>
      <c r="D46" s="17">
        <v>75000</v>
      </c>
      <c r="E46" s="13">
        <f t="shared" si="1"/>
        <v>0.45129999999999998</v>
      </c>
      <c r="F46" s="14">
        <f>+IF($G$23&gt;$D46,0,IF($G$26&lt;$D46,$G$17-$F45-F44-F43,IF($G$23&lt;$D46,$D46-$G$23-$F45-F44-F43,0)))</f>
        <v>0</v>
      </c>
      <c r="G46" s="15">
        <f>+IF($G$17&lt;$F45,0,IF($G$17-F46-F45-F44-F43&gt;0,(F46*E46),(($G$17-F45-F44-F43)*E46)))</f>
        <v>0</v>
      </c>
      <c r="J46" s="3" t="s">
        <v>22</v>
      </c>
    </row>
    <row r="47" spans="2:12" ht="15.75" thickBot="1" x14ac:dyDescent="0.3">
      <c r="B47" s="2"/>
      <c r="C47" s="18">
        <v>75000</v>
      </c>
      <c r="D47" s="19"/>
      <c r="E47" s="13">
        <f t="shared" si="1"/>
        <v>0.4723</v>
      </c>
      <c r="F47" s="14">
        <f>+IF($G$26&lt;C47,0,IF($G$23&gt;C47,$G$17,$G$17-F46-F45-F44-F43))</f>
        <v>0</v>
      </c>
      <c r="G47" s="15">
        <f>+IF($G$17&lt;$F46,0,IF($G$17-F47-F46-F45-F44-F43&gt;0,(F47*E47),(($G$17-F46-F45-F44-F43)*E47)))</f>
        <v>0</v>
      </c>
      <c r="J47" s="24" t="s">
        <v>23</v>
      </c>
      <c r="K47" s="5"/>
    </row>
    <row r="48" spans="2:12" x14ac:dyDescent="0.25">
      <c r="B48" s="2"/>
      <c r="C48" s="2"/>
      <c r="E48" s="20" t="s">
        <v>10</v>
      </c>
      <c r="F48" s="21">
        <f>SUM(F43:F47)</f>
        <v>50000</v>
      </c>
      <c r="G48" s="22">
        <f>SUM(G43:G47)</f>
        <v>15045.958000000002</v>
      </c>
    </row>
    <row r="49" spans="2:11" x14ac:dyDescent="0.25">
      <c r="B49" s="2"/>
      <c r="J49" s="3" t="s">
        <v>24</v>
      </c>
      <c r="K49" s="25">
        <f>SUM(K33:K47)</f>
        <v>12000</v>
      </c>
    </row>
    <row r="50" spans="2:11" x14ac:dyDescent="0.25">
      <c r="B50" s="2"/>
      <c r="E50" s="3" t="s">
        <v>32</v>
      </c>
      <c r="F50" s="3"/>
      <c r="G50" s="37">
        <f>+(G28+G29)/G17</f>
        <v>0.34911916000000004</v>
      </c>
    </row>
    <row r="51" spans="2:11" x14ac:dyDescent="0.25">
      <c r="B51" s="2"/>
      <c r="C51" s="2"/>
    </row>
    <row r="52" spans="2:11" x14ac:dyDescent="0.25">
      <c r="B52" s="2"/>
      <c r="C52" s="2"/>
      <c r="E52" s="3" t="s">
        <v>42</v>
      </c>
      <c r="F52" s="3"/>
      <c r="G52" s="37">
        <f>+(G29+G28+K33)/G11</f>
        <v>0.58911916000000009</v>
      </c>
    </row>
    <row r="53" spans="2:11" x14ac:dyDescent="0.25">
      <c r="B53" s="2"/>
      <c r="C53" s="2"/>
    </row>
    <row r="54" spans="2:11" x14ac:dyDescent="0.25">
      <c r="B54" s="2"/>
      <c r="C54" s="2"/>
    </row>
    <row r="55" spans="2:11" x14ac:dyDescent="0.25">
      <c r="B55" s="2"/>
      <c r="C55" s="2"/>
    </row>
    <row r="56" spans="2:11" x14ac:dyDescent="0.25">
      <c r="B56" s="2"/>
      <c r="C56" s="2"/>
    </row>
    <row r="57" spans="2:11" x14ac:dyDescent="0.25">
      <c r="B57" s="2"/>
      <c r="C57" s="2"/>
    </row>
    <row r="58" spans="2:11" x14ac:dyDescent="0.25">
      <c r="B58" s="2"/>
      <c r="C58" s="2"/>
    </row>
    <row r="59" spans="2:11" x14ac:dyDescent="0.25">
      <c r="B59" s="2"/>
      <c r="C59" s="2"/>
    </row>
    <row r="60" spans="2:11" x14ac:dyDescent="0.25">
      <c r="B60" s="2"/>
      <c r="C60" s="2"/>
    </row>
    <row r="61" spans="2:11" x14ac:dyDescent="0.25">
      <c r="B61" s="2"/>
      <c r="C61" s="2"/>
    </row>
    <row r="62" spans="2:11" x14ac:dyDescent="0.25">
      <c r="B62" s="2"/>
      <c r="C62" s="2"/>
    </row>
    <row r="63" spans="2:11" x14ac:dyDescent="0.25">
      <c r="B63" s="2"/>
      <c r="C63" s="2"/>
    </row>
    <row r="64" spans="2:11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2"/>
      <c r="C69" s="2"/>
    </row>
    <row r="70" spans="2:3" x14ac:dyDescent="0.25">
      <c r="B70" s="2"/>
      <c r="C70" s="2"/>
    </row>
    <row r="71" spans="2:3" x14ac:dyDescent="0.25">
      <c r="B71" s="2"/>
      <c r="C71" s="2"/>
    </row>
    <row r="72" spans="2:3" x14ac:dyDescent="0.25">
      <c r="B72" s="2"/>
      <c r="C72" s="2"/>
    </row>
    <row r="73" spans="2:3" x14ac:dyDescent="0.25">
      <c r="B73" s="2"/>
      <c r="C73" s="2"/>
    </row>
    <row r="74" spans="2:3" x14ac:dyDescent="0.25">
      <c r="B74" s="2"/>
      <c r="C74" s="2"/>
    </row>
    <row r="75" spans="2:3" x14ac:dyDescent="0.25">
      <c r="B75" s="2"/>
      <c r="C75" s="2"/>
    </row>
    <row r="76" spans="2:3" x14ac:dyDescent="0.25">
      <c r="B76" s="2"/>
      <c r="C76" s="2"/>
    </row>
    <row r="77" spans="2:3" x14ac:dyDescent="0.25">
      <c r="B77" s="2"/>
      <c r="C77" s="2"/>
    </row>
    <row r="78" spans="2:3" x14ac:dyDescent="0.25">
      <c r="B78" s="2"/>
      <c r="C78" s="2"/>
    </row>
    <row r="79" spans="2:3" x14ac:dyDescent="0.25">
      <c r="B79" s="2"/>
      <c r="C79" s="2"/>
    </row>
    <row r="80" spans="2:3" x14ac:dyDescent="0.25">
      <c r="B80" s="2"/>
      <c r="C80" s="2"/>
    </row>
    <row r="81" spans="2:3" x14ac:dyDescent="0.25">
      <c r="B81" s="2"/>
      <c r="C81" s="2"/>
    </row>
    <row r="82" spans="2:3" x14ac:dyDescent="0.25">
      <c r="B82" s="2"/>
      <c r="C82" s="2"/>
    </row>
    <row r="83" spans="2:3" x14ac:dyDescent="0.25">
      <c r="B83" s="2"/>
      <c r="C83" s="2"/>
    </row>
    <row r="84" spans="2:3" x14ac:dyDescent="0.25">
      <c r="B84" s="2"/>
      <c r="C84" s="2"/>
    </row>
    <row r="85" spans="2:3" x14ac:dyDescent="0.25">
      <c r="B85" s="2"/>
      <c r="C85" s="2"/>
    </row>
    <row r="86" spans="2:3" x14ac:dyDescent="0.25">
      <c r="B86" s="2"/>
      <c r="C86" s="2"/>
    </row>
    <row r="87" spans="2:3" x14ac:dyDescent="0.25">
      <c r="B87" s="2"/>
      <c r="C87" s="2"/>
    </row>
    <row r="88" spans="2:3" x14ac:dyDescent="0.25">
      <c r="B88" s="2"/>
      <c r="C88" s="2"/>
    </row>
    <row r="89" spans="2:3" x14ac:dyDescent="0.25">
      <c r="B89" s="2"/>
      <c r="C89" s="2"/>
    </row>
    <row r="90" spans="2:3" x14ac:dyDescent="0.25">
      <c r="B90" s="2"/>
      <c r="C90" s="2"/>
    </row>
    <row r="91" spans="2:3" x14ac:dyDescent="0.25">
      <c r="B91" s="2"/>
      <c r="C91" s="2"/>
    </row>
    <row r="92" spans="2:3" x14ac:dyDescent="0.25">
      <c r="B92" s="2"/>
      <c r="C92" s="2"/>
    </row>
    <row r="93" spans="2:3" x14ac:dyDescent="0.25">
      <c r="B93" s="2"/>
      <c r="C93" s="2"/>
    </row>
    <row r="94" spans="2:3" x14ac:dyDescent="0.25">
      <c r="B94" s="2"/>
      <c r="C94" s="2"/>
    </row>
    <row r="95" spans="2:3" x14ac:dyDescent="0.25">
      <c r="B95" s="2"/>
      <c r="C95" s="2"/>
    </row>
    <row r="96" spans="2:3" x14ac:dyDescent="0.25">
      <c r="B96" s="2"/>
      <c r="C96" s="2"/>
    </row>
    <row r="97" spans="2:40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2:40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2:40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2:40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2:40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2:40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2:40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2:40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2:40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2:40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2:40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2:40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2:40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2:40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2:40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2:40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2:40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2:40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2:40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2:40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2:40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2:40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2:40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2:40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2:40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2:40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2:40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2:40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2:40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2:40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2:40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2:40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2:40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2:40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2:40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spans="2:40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2:40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2:40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2:40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2:40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</row>
    <row r="137" spans="2:40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</row>
    <row r="138" spans="2:40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2:40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2:40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2:40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2:40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2:40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2:40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2:40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2:40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2:40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2:40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2:40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2:40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2:40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2:40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2:40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2:40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2:40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2:40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2:40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2:40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2:40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2:40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2:40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2:40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2:40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2:40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2:40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</row>
    <row r="166" spans="2:40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2:40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2:40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2:40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2:40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2:40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2:40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2:40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2:40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2:40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2:40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2:40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2:40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2:40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2:40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2:40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2:40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</row>
    <row r="187" spans="2:40" x14ac:dyDescent="0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</row>
    <row r="188" spans="2:40" x14ac:dyDescent="0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2:40" x14ac:dyDescent="0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2:40" x14ac:dyDescent="0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2:40" x14ac:dyDescent="0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2:40" x14ac:dyDescent="0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2:38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2:38" x14ac:dyDescent="0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2:38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2:38" x14ac:dyDescent="0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2:38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2:38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2:38" x14ac:dyDescent="0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2:38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2:38" x14ac:dyDescent="0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2:38" x14ac:dyDescent="0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2:38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2:38" x14ac:dyDescent="0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2:38" x14ac:dyDescent="0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2:38" x14ac:dyDescent="0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2:38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2:38" x14ac:dyDescent="0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2:38" x14ac:dyDescent="0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2:38" x14ac:dyDescent="0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2:38" x14ac:dyDescent="0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2:38" x14ac:dyDescent="0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2:38" x14ac:dyDescent="0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2:38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2:38" x14ac:dyDescent="0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2:38" x14ac:dyDescent="0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2:38" x14ac:dyDescent="0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</row>
    <row r="218" spans="2:38" x14ac:dyDescent="0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2:38" x14ac:dyDescent="0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</row>
    <row r="220" spans="2:38" x14ac:dyDescent="0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</row>
    <row r="221" spans="2:38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</row>
    <row r="222" spans="2:38" x14ac:dyDescent="0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2:38" x14ac:dyDescent="0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2:38" x14ac:dyDescent="0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2:38" x14ac:dyDescent="0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</row>
    <row r="226" spans="2:38" x14ac:dyDescent="0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2:38" x14ac:dyDescent="0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2:38" x14ac:dyDescent="0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2:38" x14ac:dyDescent="0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2:38" x14ac:dyDescent="0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</row>
    <row r="231" spans="2:38" x14ac:dyDescent="0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</row>
    <row r="232" spans="2:38" x14ac:dyDescent="0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</row>
    <row r="233" spans="2:38" x14ac:dyDescent="0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</row>
    <row r="234" spans="2:38" x14ac:dyDescent="0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</row>
    <row r="235" spans="2:38" x14ac:dyDescent="0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</row>
    <row r="236" spans="2:38" x14ac:dyDescent="0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</row>
    <row r="237" spans="2:38" x14ac:dyDescent="0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</row>
    <row r="238" spans="2:38" x14ac:dyDescent="0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2:38" x14ac:dyDescent="0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2:38" x14ac:dyDescent="0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</row>
    <row r="241" spans="2:38" x14ac:dyDescent="0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</row>
    <row r="242" spans="2:38" x14ac:dyDescent="0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2:38" x14ac:dyDescent="0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</row>
    <row r="244" spans="2:38" x14ac:dyDescent="0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2:38" x14ac:dyDescent="0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2:38" x14ac:dyDescent="0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2:38" x14ac:dyDescent="0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</row>
    <row r="248" spans="2:38" x14ac:dyDescent="0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2:38" x14ac:dyDescent="0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2:38" x14ac:dyDescent="0.2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</row>
    <row r="251" spans="2:38" x14ac:dyDescent="0.2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</row>
    <row r="252" spans="2:38" x14ac:dyDescent="0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2:38" x14ac:dyDescent="0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</row>
    <row r="254" spans="2:38" x14ac:dyDescent="0.2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</row>
    <row r="255" spans="2:38" x14ac:dyDescent="0.2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</row>
    <row r="256" spans="2:38" x14ac:dyDescent="0.2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</row>
    <row r="257" spans="2:38" x14ac:dyDescent="0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</row>
    <row r="258" spans="2:38" x14ac:dyDescent="0.2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</row>
    <row r="259" spans="2:38" x14ac:dyDescent="0.2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</row>
    <row r="260" spans="2:38" x14ac:dyDescent="0.2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</row>
    <row r="261" spans="2:38" x14ac:dyDescent="0.2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</row>
    <row r="262" spans="2:38" x14ac:dyDescent="0.2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</row>
    <row r="263" spans="2:38" x14ac:dyDescent="0.2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</row>
    <row r="264" spans="2:38" x14ac:dyDescent="0.2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</row>
    <row r="265" spans="2:38" x14ac:dyDescent="0.2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</row>
    <row r="266" spans="2:38" x14ac:dyDescent="0.2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</row>
    <row r="267" spans="2:38" x14ac:dyDescent="0.2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</row>
    <row r="268" spans="2:38" x14ac:dyDescent="0.2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</row>
    <row r="269" spans="2:38" x14ac:dyDescent="0.2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</row>
    <row r="270" spans="2:38" x14ac:dyDescent="0.2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</row>
    <row r="271" spans="2:38" x14ac:dyDescent="0.2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</row>
    <row r="272" spans="2:38" x14ac:dyDescent="0.2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</row>
    <row r="273" spans="2:38" x14ac:dyDescent="0.2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</row>
    <row r="274" spans="2:38" x14ac:dyDescent="0.2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</row>
    <row r="275" spans="2:38" x14ac:dyDescent="0.2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</row>
    <row r="276" spans="2:38" x14ac:dyDescent="0.2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</row>
    <row r="277" spans="2:38" x14ac:dyDescent="0.2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</row>
    <row r="278" spans="2:38" x14ac:dyDescent="0.2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</row>
    <row r="279" spans="2:38" x14ac:dyDescent="0.2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</row>
    <row r="280" spans="2:38" x14ac:dyDescent="0.2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</row>
    <row r="281" spans="2:38" x14ac:dyDescent="0.2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</row>
    <row r="282" spans="2:38" x14ac:dyDescent="0.2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</row>
    <row r="283" spans="2:38" x14ac:dyDescent="0.2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</row>
    <row r="284" spans="2:38" x14ac:dyDescent="0.2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</row>
    <row r="285" spans="2:38" x14ac:dyDescent="0.2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</row>
    <row r="286" spans="2:38" x14ac:dyDescent="0.2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</row>
    <row r="287" spans="2:38" x14ac:dyDescent="0.2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</row>
    <row r="288" spans="2:38" x14ac:dyDescent="0.2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</row>
    <row r="289" spans="2:38" x14ac:dyDescent="0.2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</row>
    <row r="290" spans="2:38" x14ac:dyDescent="0.2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</row>
    <row r="291" spans="2:38" x14ac:dyDescent="0.2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</row>
  </sheetData>
  <mergeCells count="2">
    <mergeCell ref="C41:E41"/>
    <mergeCell ref="C32:E3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Tassazione SNC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Imperiale</dc:creator>
  <cp:lastModifiedBy>Gianluca Imperiale</cp:lastModifiedBy>
  <dcterms:created xsi:type="dcterms:W3CDTF">2020-01-06T06:31:48Z</dcterms:created>
  <dcterms:modified xsi:type="dcterms:W3CDTF">2020-01-06T18:20:58Z</dcterms:modified>
</cp:coreProperties>
</file>