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anluca Imperile\Dropbox\"/>
    </mc:Choice>
  </mc:AlternateContent>
  <bookViews>
    <workbookView xWindow="1620" yWindow="570" windowWidth="12030" windowHeight="3525" tabRatio="952"/>
  </bookViews>
  <sheets>
    <sheet name="DSCR" sheetId="39" r:id="rId1"/>
    <sheet name="LLCR" sheetId="40" r:id="rId2"/>
    <sheet name="cmpc" sheetId="36" r:id="rId3"/>
    <sheet name="Parametri" sheetId="19" r:id="rId4"/>
    <sheet name="M_Pregresso" sheetId="33" state="hidden" r:id="rId5"/>
    <sheet name="M_Irpef" sheetId="32" state="hidden" r:id="rId6"/>
    <sheet name="M_Ires" sheetId="31" r:id="rId7"/>
    <sheet name="M_Irap" sheetId="30" r:id="rId8"/>
    <sheet name="M_Capitale Sociale" sheetId="29" r:id="rId9"/>
    <sheet name="M_Contributo" sheetId="28" r:id="rId10"/>
    <sheet name="M_Leasing" sheetId="27" r:id="rId11"/>
    <sheet name="M_Finanziamento" sheetId="26" r:id="rId12"/>
    <sheet name="M_Investimenti" sheetId="24" r:id="rId13"/>
    <sheet name="M_Personale" sheetId="21" r:id="rId14"/>
    <sheet name="M_Costi Gestione" sheetId="23" r:id="rId15"/>
    <sheet name="I_Vendite_Acquisto" sheetId="17" r:id="rId16"/>
    <sheet name="M_Vendite" sheetId="18" r:id="rId17"/>
    <sheet name="SPanno" sheetId="11" r:id="rId18"/>
    <sheet name="Flussi Cassaanno" sheetId="13" r:id="rId19"/>
    <sheet name="CEanno" sheetId="12" r:id="rId20"/>
    <sheet name="Rendiconto Finanziario" sheetId="34" r:id="rId21"/>
    <sheet name="van" sheetId="37" r:id="rId22"/>
    <sheet name="TIR" sheetId="38" r:id="rId23"/>
    <sheet name="Indicatori" sheetId="35" state="hidden" r:id="rId24"/>
    <sheet name="Liquidazione Iva" sheetId="16" r:id="rId25"/>
    <sheet name="Variazioni Patrimoniali" sheetId="14" r:id="rId26"/>
  </sheets>
  <externalReferences>
    <externalReference r:id="rId27"/>
    <externalReference r:id="rId28"/>
  </externalReferences>
  <calcPr calcId="171027"/>
</workbook>
</file>

<file path=xl/calcChain.xml><?xml version="1.0" encoding="utf-8"?>
<calcChain xmlns="http://schemas.openxmlformats.org/spreadsheetml/2006/main">
  <c r="D7" i="37" l="1"/>
  <c r="D5" i="39" l="1"/>
  <c r="D4" i="39"/>
  <c r="F2" i="40" l="1"/>
  <c r="G2" i="40" s="1"/>
  <c r="H2" i="40" s="1"/>
  <c r="I2" i="40" s="1"/>
  <c r="E2" i="40"/>
  <c r="D6" i="39"/>
  <c r="D7" i="39" s="1"/>
  <c r="E1" i="37"/>
  <c r="F1" i="37" s="1"/>
  <c r="G1" i="37" s="1"/>
  <c r="H1" i="37" s="1"/>
  <c r="I1" i="37" s="1"/>
  <c r="J1" i="37" s="1"/>
  <c r="E2" i="37"/>
  <c r="E2" i="38" s="1"/>
  <c r="E2" i="39" s="1"/>
  <c r="F2" i="37"/>
  <c r="F2" i="38" s="1"/>
  <c r="F2" i="39" s="1"/>
  <c r="G2" i="37"/>
  <c r="G2" i="38" s="1"/>
  <c r="G2" i="39" s="1"/>
  <c r="H2" i="37"/>
  <c r="H2" i="38" s="1"/>
  <c r="H2" i="39" s="1"/>
  <c r="I2" i="37"/>
  <c r="I2" i="38" s="1"/>
  <c r="I2" i="39" s="1"/>
  <c r="J2" i="37"/>
  <c r="J2" i="38" s="1"/>
  <c r="J2" i="39" s="1"/>
  <c r="K2" i="37"/>
  <c r="K2" i="38" s="1"/>
  <c r="K2" i="39" s="1"/>
  <c r="L2" i="37"/>
  <c r="L2" i="38" s="1"/>
  <c r="L2" i="39" s="1"/>
  <c r="M2" i="37"/>
  <c r="M2" i="38" s="1"/>
  <c r="M2" i="39" s="1"/>
  <c r="N2" i="37"/>
  <c r="N2" i="38" s="1"/>
  <c r="N2" i="39" s="1"/>
  <c r="O2" i="37"/>
  <c r="O2" i="38" s="1"/>
  <c r="O2" i="39" s="1"/>
  <c r="P2" i="37"/>
  <c r="P2" i="38" s="1"/>
  <c r="P2" i="39" s="1"/>
  <c r="Q2" i="37"/>
  <c r="Q2" i="38" s="1"/>
  <c r="Q2" i="39" s="1"/>
  <c r="R2" i="37"/>
  <c r="R2" i="38" s="1"/>
  <c r="R2" i="39" s="1"/>
  <c r="S2" i="37"/>
  <c r="S2" i="38" s="1"/>
  <c r="S2" i="39" s="1"/>
  <c r="T2" i="37"/>
  <c r="T2" i="38" s="1"/>
  <c r="T2" i="39" s="1"/>
  <c r="U2" i="37"/>
  <c r="U2" i="38" s="1"/>
  <c r="U2" i="39" s="1"/>
  <c r="V2" i="37"/>
  <c r="V2" i="38" s="1"/>
  <c r="V2" i="39" s="1"/>
  <c r="W2" i="37"/>
  <c r="W2" i="38" s="1"/>
  <c r="W2" i="39" s="1"/>
  <c r="X2" i="37"/>
  <c r="X2" i="38" s="1"/>
  <c r="X2" i="39" s="1"/>
  <c r="Y2" i="37"/>
  <c r="Y2" i="38" s="1"/>
  <c r="Y2" i="39" s="1"/>
  <c r="Z2" i="37"/>
  <c r="Z2" i="38" s="1"/>
  <c r="Z2" i="39" s="1"/>
  <c r="AA2" i="37"/>
  <c r="AA2" i="38" s="1"/>
  <c r="AA2" i="39" s="1"/>
  <c r="AB2" i="37"/>
  <c r="AB2" i="38" s="1"/>
  <c r="AB2" i="39" s="1"/>
  <c r="AC2" i="37"/>
  <c r="AC2" i="38" s="1"/>
  <c r="AC2" i="39" s="1"/>
  <c r="AD2" i="37"/>
  <c r="AD2" i="38" s="1"/>
  <c r="AD2" i="39" s="1"/>
  <c r="AE2" i="37"/>
  <c r="AE2" i="38" s="1"/>
  <c r="AE2" i="39" s="1"/>
  <c r="AF2" i="37"/>
  <c r="AF2" i="38" s="1"/>
  <c r="AF2" i="39" s="1"/>
  <c r="AG2" i="37"/>
  <c r="AG2" i="38" s="1"/>
  <c r="AG2" i="39" s="1"/>
  <c r="D2" i="37"/>
  <c r="D2" i="38" s="1"/>
  <c r="D2" i="39" s="1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D8" i="16"/>
  <c r="C8" i="16"/>
  <c r="E2" i="33"/>
  <c r="F2" i="33"/>
  <c r="G2" i="33"/>
  <c r="H2" i="33"/>
  <c r="I2" i="33"/>
  <c r="J2" i="33"/>
  <c r="K2" i="33"/>
  <c r="L2" i="33"/>
  <c r="M2" i="33"/>
  <c r="N2" i="33"/>
  <c r="O2" i="33"/>
  <c r="P2" i="33"/>
  <c r="Q2" i="33"/>
  <c r="R2" i="33"/>
  <c r="S2" i="33"/>
  <c r="T2" i="33"/>
  <c r="U2" i="33"/>
  <c r="V2" i="33"/>
  <c r="W2" i="33"/>
  <c r="X2" i="33"/>
  <c r="Y2" i="33"/>
  <c r="Z2" i="33"/>
  <c r="AA2" i="33"/>
  <c r="AB2" i="33"/>
  <c r="AC2" i="33"/>
  <c r="AD2" i="33"/>
  <c r="AE2" i="33"/>
  <c r="AF2" i="33"/>
  <c r="AG2" i="33"/>
  <c r="AH2" i="33"/>
  <c r="AI2" i="33"/>
  <c r="AJ2" i="33"/>
  <c r="AK2" i="33"/>
  <c r="AL2" i="33"/>
  <c r="AM2" i="33"/>
  <c r="D2" i="33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AK5" i="32"/>
  <c r="AK11" i="32" s="1"/>
  <c r="AL5" i="32"/>
  <c r="AL11" i="32" s="1"/>
  <c r="AM5" i="32"/>
  <c r="AM14" i="32" s="1"/>
  <c r="AN5" i="32"/>
  <c r="AN14" i="32" s="1"/>
  <c r="AO5" i="32"/>
  <c r="AO11" i="32" s="1"/>
  <c r="W5" i="32"/>
  <c r="W11" i="32" s="1"/>
  <c r="X5" i="32"/>
  <c r="X14" i="32" s="1"/>
  <c r="Y5" i="32"/>
  <c r="Y11" i="32" s="1"/>
  <c r="Z5" i="32"/>
  <c r="Z11" i="32" s="1"/>
  <c r="AA5" i="32"/>
  <c r="AA11" i="32" s="1"/>
  <c r="AB5" i="32"/>
  <c r="AB14" i="32" s="1"/>
  <c r="AC5" i="32"/>
  <c r="AC11" i="32" s="1"/>
  <c r="AD5" i="32"/>
  <c r="AD11" i="32" s="1"/>
  <c r="AE5" i="32"/>
  <c r="AE14" i="32" s="1"/>
  <c r="AF5" i="32"/>
  <c r="AF14" i="32" s="1"/>
  <c r="AG5" i="32"/>
  <c r="AG11" i="32" s="1"/>
  <c r="AH5" i="32"/>
  <c r="AH11" i="32" s="1"/>
  <c r="AI5" i="32"/>
  <c r="AI11" i="32" s="1"/>
  <c r="AJ5" i="32"/>
  <c r="AJ14" i="32" s="1"/>
  <c r="I5" i="32"/>
  <c r="I11" i="32" s="1"/>
  <c r="J5" i="32"/>
  <c r="J11" i="32" s="1"/>
  <c r="K5" i="32"/>
  <c r="K11" i="32" s="1"/>
  <c r="L5" i="32"/>
  <c r="L14" i="32" s="1"/>
  <c r="M5" i="32"/>
  <c r="M11" i="32" s="1"/>
  <c r="N5" i="32"/>
  <c r="N11" i="32" s="1"/>
  <c r="O5" i="32"/>
  <c r="O14" i="32" s="1"/>
  <c r="P5" i="32"/>
  <c r="P14" i="32" s="1"/>
  <c r="Q5" i="32"/>
  <c r="Q11" i="32" s="1"/>
  <c r="R5" i="32"/>
  <c r="R11" i="32" s="1"/>
  <c r="S5" i="32"/>
  <c r="S11" i="32" s="1"/>
  <c r="T5" i="32"/>
  <c r="T14" i="32" s="1"/>
  <c r="U5" i="32"/>
  <c r="U11" i="32" s="1"/>
  <c r="V5" i="32"/>
  <c r="V11" i="32" s="1"/>
  <c r="G5" i="32"/>
  <c r="H5" i="32"/>
  <c r="F5" i="32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D16" i="28"/>
  <c r="AL14" i="32" l="1"/>
  <c r="W14" i="32"/>
  <c r="AN11" i="32"/>
  <c r="AF11" i="32"/>
  <c r="X11" i="32"/>
  <c r="P11" i="32"/>
  <c r="AI14" i="32"/>
  <c r="S14" i="32"/>
  <c r="AM11" i="32"/>
  <c r="AE11" i="32"/>
  <c r="O11" i="32"/>
  <c r="AJ11" i="32"/>
  <c r="AB11" i="32"/>
  <c r="T11" i="32"/>
  <c r="L11" i="32"/>
  <c r="AA14" i="32"/>
  <c r="K14" i="32"/>
  <c r="J2" i="40"/>
  <c r="K1" i="37"/>
  <c r="AH14" i="32"/>
  <c r="AD14" i="32"/>
  <c r="Z14" i="32"/>
  <c r="V14" i="32"/>
  <c r="R14" i="32"/>
  <c r="N14" i="32"/>
  <c r="J14" i="32"/>
  <c r="AO14" i="32"/>
  <c r="AK14" i="32"/>
  <c r="AG14" i="32"/>
  <c r="AC14" i="32"/>
  <c r="Y14" i="32"/>
  <c r="U14" i="32"/>
  <c r="Q14" i="32"/>
  <c r="M14" i="32"/>
  <c r="I14" i="32"/>
  <c r="C11" i="27"/>
  <c r="D9" i="26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55" i="24"/>
  <c r="J106" i="24"/>
  <c r="K106" i="24"/>
  <c r="L106" i="24"/>
  <c r="M106" i="24"/>
  <c r="N106" i="24"/>
  <c r="O106" i="24"/>
  <c r="P106" i="24"/>
  <c r="Q106" i="24"/>
  <c r="R106" i="24"/>
  <c r="S106" i="24"/>
  <c r="T106" i="24"/>
  <c r="U106" i="24"/>
  <c r="V106" i="24"/>
  <c r="W106" i="24"/>
  <c r="X106" i="24"/>
  <c r="Y106" i="24"/>
  <c r="Z106" i="24"/>
  <c r="AA106" i="24"/>
  <c r="AB106" i="24"/>
  <c r="AC106" i="24"/>
  <c r="AD106" i="24"/>
  <c r="AE106" i="24"/>
  <c r="AF106" i="24"/>
  <c r="AG106" i="24"/>
  <c r="AH106" i="24"/>
  <c r="AI106" i="24"/>
  <c r="AJ106" i="24"/>
  <c r="AK106" i="24"/>
  <c r="AL106" i="24"/>
  <c r="AM106" i="24"/>
  <c r="AN106" i="24"/>
  <c r="AO106" i="24"/>
  <c r="AP106" i="24"/>
  <c r="AQ106" i="24"/>
  <c r="J107" i="24"/>
  <c r="K107" i="24"/>
  <c r="L107" i="24"/>
  <c r="M107" i="24"/>
  <c r="N107" i="24"/>
  <c r="O107" i="24"/>
  <c r="P107" i="24"/>
  <c r="Q107" i="24"/>
  <c r="R107" i="24"/>
  <c r="S107" i="24"/>
  <c r="T107" i="24"/>
  <c r="U107" i="24"/>
  <c r="V107" i="24"/>
  <c r="W107" i="24"/>
  <c r="X107" i="24"/>
  <c r="Y107" i="24"/>
  <c r="Z107" i="24"/>
  <c r="AA107" i="24"/>
  <c r="AB107" i="24"/>
  <c r="AC107" i="24"/>
  <c r="AD107" i="24"/>
  <c r="AE107" i="24"/>
  <c r="AF107" i="24"/>
  <c r="AG107" i="24"/>
  <c r="AH107" i="24"/>
  <c r="AI107" i="24"/>
  <c r="AJ107" i="24"/>
  <c r="AK107" i="24"/>
  <c r="AL107" i="24"/>
  <c r="AM107" i="24"/>
  <c r="AN107" i="24"/>
  <c r="AO107" i="24"/>
  <c r="AP107" i="24"/>
  <c r="AQ107" i="24"/>
  <c r="J108" i="24"/>
  <c r="K108" i="24"/>
  <c r="L108" i="24"/>
  <c r="M108" i="24"/>
  <c r="N108" i="24"/>
  <c r="O108" i="24"/>
  <c r="P108" i="24"/>
  <c r="Q108" i="24"/>
  <c r="R108" i="24"/>
  <c r="S108" i="24"/>
  <c r="T108" i="24"/>
  <c r="U108" i="24"/>
  <c r="V108" i="24"/>
  <c r="W108" i="24"/>
  <c r="X108" i="24"/>
  <c r="Y108" i="24"/>
  <c r="Z108" i="24"/>
  <c r="AA108" i="24"/>
  <c r="AB108" i="24"/>
  <c r="AC108" i="24"/>
  <c r="AD108" i="24"/>
  <c r="AE108" i="24"/>
  <c r="AF108" i="24"/>
  <c r="AG108" i="24"/>
  <c r="AH108" i="24"/>
  <c r="AI108" i="24"/>
  <c r="AJ108" i="24"/>
  <c r="AK108" i="24"/>
  <c r="AL108" i="24"/>
  <c r="AM108" i="24"/>
  <c r="AN108" i="24"/>
  <c r="AO108" i="24"/>
  <c r="AP108" i="24"/>
  <c r="AQ108" i="24"/>
  <c r="J109" i="24"/>
  <c r="K109" i="24"/>
  <c r="L109" i="24"/>
  <c r="M109" i="24"/>
  <c r="N109" i="24"/>
  <c r="O109" i="24"/>
  <c r="P109" i="24"/>
  <c r="Q109" i="24"/>
  <c r="R109" i="24"/>
  <c r="S109" i="24"/>
  <c r="T109" i="24"/>
  <c r="U109" i="24"/>
  <c r="V109" i="24"/>
  <c r="W109" i="24"/>
  <c r="X109" i="24"/>
  <c r="Y109" i="24"/>
  <c r="Z109" i="24"/>
  <c r="AA109" i="24"/>
  <c r="AB109" i="24"/>
  <c r="AC109" i="24"/>
  <c r="AD109" i="24"/>
  <c r="AE109" i="24"/>
  <c r="AF109" i="24"/>
  <c r="AG109" i="24"/>
  <c r="AH109" i="24"/>
  <c r="AI109" i="24"/>
  <c r="AJ109" i="24"/>
  <c r="AK109" i="24"/>
  <c r="AL109" i="24"/>
  <c r="AM109" i="24"/>
  <c r="AN109" i="24"/>
  <c r="AO109" i="24"/>
  <c r="AP109" i="24"/>
  <c r="AQ109" i="24"/>
  <c r="J110" i="24"/>
  <c r="K110" i="24"/>
  <c r="L110" i="24"/>
  <c r="M110" i="24"/>
  <c r="N110" i="24"/>
  <c r="O110" i="24"/>
  <c r="P110" i="24"/>
  <c r="Q110" i="24"/>
  <c r="R110" i="24"/>
  <c r="S110" i="24"/>
  <c r="T110" i="24"/>
  <c r="U110" i="24"/>
  <c r="V110" i="24"/>
  <c r="W110" i="24"/>
  <c r="X110" i="24"/>
  <c r="Y110" i="24"/>
  <c r="Z110" i="24"/>
  <c r="AA110" i="24"/>
  <c r="AB110" i="24"/>
  <c r="AC110" i="24"/>
  <c r="AD110" i="24"/>
  <c r="AE110" i="24"/>
  <c r="AF110" i="24"/>
  <c r="AG110" i="24"/>
  <c r="AH110" i="24"/>
  <c r="AI110" i="24"/>
  <c r="AJ110" i="24"/>
  <c r="AK110" i="24"/>
  <c r="AL110" i="24"/>
  <c r="AM110" i="24"/>
  <c r="AN110" i="24"/>
  <c r="AO110" i="24"/>
  <c r="AP110" i="24"/>
  <c r="AQ110" i="24"/>
  <c r="J111" i="24"/>
  <c r="K111" i="24"/>
  <c r="L111" i="24"/>
  <c r="M111" i="24"/>
  <c r="N111" i="24"/>
  <c r="O111" i="24"/>
  <c r="P111" i="24"/>
  <c r="Q111" i="24"/>
  <c r="R111" i="24"/>
  <c r="S111" i="24"/>
  <c r="T111" i="24"/>
  <c r="U111" i="24"/>
  <c r="V111" i="24"/>
  <c r="W111" i="24"/>
  <c r="X111" i="24"/>
  <c r="Y111" i="24"/>
  <c r="Z111" i="24"/>
  <c r="AA111" i="24"/>
  <c r="AB111" i="24"/>
  <c r="AC111" i="24"/>
  <c r="AD111" i="24"/>
  <c r="AE111" i="24"/>
  <c r="AF111" i="24"/>
  <c r="AG111" i="24"/>
  <c r="AH111" i="24"/>
  <c r="AI111" i="24"/>
  <c r="AJ111" i="24"/>
  <c r="AK111" i="24"/>
  <c r="AL111" i="24"/>
  <c r="AM111" i="24"/>
  <c r="AN111" i="24"/>
  <c r="AO111" i="24"/>
  <c r="AP111" i="24"/>
  <c r="AQ111" i="24"/>
  <c r="J112" i="24"/>
  <c r="K112" i="24"/>
  <c r="L112" i="24"/>
  <c r="M112" i="24"/>
  <c r="N112" i="24"/>
  <c r="O112" i="24"/>
  <c r="P112" i="24"/>
  <c r="Q112" i="24"/>
  <c r="R112" i="24"/>
  <c r="S112" i="24"/>
  <c r="T112" i="24"/>
  <c r="U112" i="24"/>
  <c r="V112" i="24"/>
  <c r="W112" i="24"/>
  <c r="X112" i="24"/>
  <c r="Y112" i="24"/>
  <c r="Z112" i="24"/>
  <c r="AA112" i="24"/>
  <c r="AB112" i="24"/>
  <c r="AC112" i="24"/>
  <c r="AD112" i="24"/>
  <c r="AE112" i="24"/>
  <c r="AF112" i="24"/>
  <c r="AG112" i="24"/>
  <c r="AH112" i="24"/>
  <c r="AI112" i="24"/>
  <c r="AJ112" i="24"/>
  <c r="AK112" i="24"/>
  <c r="AL112" i="24"/>
  <c r="AM112" i="24"/>
  <c r="AN112" i="24"/>
  <c r="AO112" i="24"/>
  <c r="AP112" i="24"/>
  <c r="AQ112" i="24"/>
  <c r="J113" i="24"/>
  <c r="K113" i="24"/>
  <c r="L113" i="24"/>
  <c r="M113" i="24"/>
  <c r="N113" i="24"/>
  <c r="O113" i="24"/>
  <c r="P113" i="24"/>
  <c r="Q113" i="24"/>
  <c r="R113" i="24"/>
  <c r="S113" i="24"/>
  <c r="T113" i="24"/>
  <c r="U113" i="24"/>
  <c r="V113" i="24"/>
  <c r="W113" i="24"/>
  <c r="X113" i="24"/>
  <c r="Y113" i="24"/>
  <c r="Z113" i="24"/>
  <c r="AA113" i="24"/>
  <c r="AB113" i="24"/>
  <c r="AC113" i="24"/>
  <c r="AD113" i="24"/>
  <c r="AE113" i="24"/>
  <c r="AF113" i="24"/>
  <c r="AG113" i="24"/>
  <c r="AH113" i="24"/>
  <c r="AI113" i="24"/>
  <c r="AJ113" i="24"/>
  <c r="AK113" i="24"/>
  <c r="AL113" i="24"/>
  <c r="AM113" i="24"/>
  <c r="AN113" i="24"/>
  <c r="AO113" i="24"/>
  <c r="AP113" i="24"/>
  <c r="AQ113" i="24"/>
  <c r="J114" i="24"/>
  <c r="K114" i="24"/>
  <c r="L114" i="24"/>
  <c r="M114" i="24"/>
  <c r="N114" i="24"/>
  <c r="O114" i="24"/>
  <c r="P114" i="24"/>
  <c r="Q114" i="24"/>
  <c r="R114" i="24"/>
  <c r="S114" i="24"/>
  <c r="T114" i="24"/>
  <c r="U114" i="24"/>
  <c r="V114" i="24"/>
  <c r="W114" i="24"/>
  <c r="X114" i="24"/>
  <c r="Y114" i="24"/>
  <c r="Z114" i="24"/>
  <c r="AA114" i="24"/>
  <c r="AB114" i="24"/>
  <c r="AC114" i="24"/>
  <c r="AD114" i="24"/>
  <c r="AE114" i="24"/>
  <c r="AF114" i="24"/>
  <c r="AG114" i="24"/>
  <c r="AH114" i="24"/>
  <c r="AI114" i="24"/>
  <c r="AJ114" i="24"/>
  <c r="AK114" i="24"/>
  <c r="AL114" i="24"/>
  <c r="AM114" i="24"/>
  <c r="AN114" i="24"/>
  <c r="AO114" i="24"/>
  <c r="AP114" i="24"/>
  <c r="AQ114" i="24"/>
  <c r="J115" i="24"/>
  <c r="K115" i="24"/>
  <c r="L115" i="24"/>
  <c r="M115" i="24"/>
  <c r="N115" i="24"/>
  <c r="O115" i="24"/>
  <c r="P115" i="24"/>
  <c r="Q115" i="24"/>
  <c r="R115" i="24"/>
  <c r="S115" i="24"/>
  <c r="T115" i="24"/>
  <c r="U115" i="24"/>
  <c r="V115" i="24"/>
  <c r="W115" i="24"/>
  <c r="X115" i="24"/>
  <c r="Y115" i="24"/>
  <c r="Z115" i="24"/>
  <c r="AA115" i="24"/>
  <c r="AB115" i="24"/>
  <c r="AC115" i="24"/>
  <c r="AD115" i="24"/>
  <c r="AE115" i="24"/>
  <c r="AF115" i="24"/>
  <c r="AG115" i="24"/>
  <c r="AH115" i="24"/>
  <c r="AI115" i="24"/>
  <c r="AJ115" i="24"/>
  <c r="AK115" i="24"/>
  <c r="AL115" i="24"/>
  <c r="AM115" i="24"/>
  <c r="AN115" i="24"/>
  <c r="AO115" i="24"/>
  <c r="AP115" i="24"/>
  <c r="AQ115" i="24"/>
  <c r="J116" i="24"/>
  <c r="K116" i="24"/>
  <c r="L116" i="24"/>
  <c r="M116" i="24"/>
  <c r="N116" i="24"/>
  <c r="O116" i="24"/>
  <c r="P116" i="24"/>
  <c r="Q116" i="24"/>
  <c r="R116" i="24"/>
  <c r="S116" i="24"/>
  <c r="T116" i="24"/>
  <c r="U116" i="24"/>
  <c r="V116" i="24"/>
  <c r="W116" i="24"/>
  <c r="X116" i="24"/>
  <c r="Y116" i="24"/>
  <c r="Z116" i="24"/>
  <c r="AA116" i="24"/>
  <c r="AB116" i="24"/>
  <c r="AC116" i="24"/>
  <c r="AD116" i="24"/>
  <c r="AE116" i="24"/>
  <c r="AF116" i="24"/>
  <c r="AG116" i="24"/>
  <c r="AH116" i="24"/>
  <c r="AI116" i="24"/>
  <c r="AJ116" i="24"/>
  <c r="AK116" i="24"/>
  <c r="AL116" i="24"/>
  <c r="AM116" i="24"/>
  <c r="AN116" i="24"/>
  <c r="AO116" i="24"/>
  <c r="AP116" i="24"/>
  <c r="AQ116" i="24"/>
  <c r="J117" i="24"/>
  <c r="K117" i="24"/>
  <c r="L117" i="24"/>
  <c r="M117" i="24"/>
  <c r="N117" i="24"/>
  <c r="O117" i="24"/>
  <c r="P117" i="24"/>
  <c r="Q117" i="24"/>
  <c r="R117" i="24"/>
  <c r="S117" i="24"/>
  <c r="T117" i="24"/>
  <c r="U117" i="24"/>
  <c r="V117" i="24"/>
  <c r="W117" i="24"/>
  <c r="X117" i="24"/>
  <c r="Y117" i="24"/>
  <c r="Z117" i="24"/>
  <c r="AA117" i="24"/>
  <c r="AB117" i="24"/>
  <c r="AC117" i="24"/>
  <c r="AD117" i="24"/>
  <c r="AE117" i="24"/>
  <c r="AF117" i="24"/>
  <c r="AG117" i="24"/>
  <c r="AH117" i="24"/>
  <c r="AI117" i="24"/>
  <c r="AJ117" i="24"/>
  <c r="AK117" i="24"/>
  <c r="AL117" i="24"/>
  <c r="AM117" i="24"/>
  <c r="AN117" i="24"/>
  <c r="AO117" i="24"/>
  <c r="AP117" i="24"/>
  <c r="AQ117" i="24"/>
  <c r="J118" i="24"/>
  <c r="K118" i="24"/>
  <c r="L118" i="24"/>
  <c r="M118" i="24"/>
  <c r="N118" i="24"/>
  <c r="O118" i="24"/>
  <c r="P118" i="24"/>
  <c r="Q118" i="24"/>
  <c r="R118" i="24"/>
  <c r="S118" i="24"/>
  <c r="T118" i="24"/>
  <c r="U118" i="24"/>
  <c r="V118" i="24"/>
  <c r="W118" i="24"/>
  <c r="X118" i="24"/>
  <c r="Y118" i="24"/>
  <c r="Z118" i="24"/>
  <c r="AA118" i="24"/>
  <c r="AB118" i="24"/>
  <c r="AC118" i="24"/>
  <c r="AD118" i="24"/>
  <c r="AE118" i="24"/>
  <c r="AF118" i="24"/>
  <c r="AG118" i="24"/>
  <c r="AH118" i="24"/>
  <c r="AI118" i="24"/>
  <c r="AJ118" i="24"/>
  <c r="AK118" i="24"/>
  <c r="AL118" i="24"/>
  <c r="AM118" i="24"/>
  <c r="AN118" i="24"/>
  <c r="AO118" i="24"/>
  <c r="AP118" i="24"/>
  <c r="AQ118" i="24"/>
  <c r="J119" i="24"/>
  <c r="K119" i="24"/>
  <c r="L119" i="24"/>
  <c r="M119" i="24"/>
  <c r="N119" i="24"/>
  <c r="O119" i="24"/>
  <c r="P119" i="24"/>
  <c r="Q119" i="24"/>
  <c r="R119" i="24"/>
  <c r="S119" i="24"/>
  <c r="T119" i="24"/>
  <c r="U119" i="24"/>
  <c r="V119" i="24"/>
  <c r="W119" i="24"/>
  <c r="X119" i="24"/>
  <c r="Y119" i="24"/>
  <c r="Z119" i="24"/>
  <c r="AA119" i="24"/>
  <c r="AB119" i="24"/>
  <c r="AC119" i="24"/>
  <c r="AD119" i="24"/>
  <c r="AE119" i="24"/>
  <c r="AF119" i="24"/>
  <c r="AG119" i="24"/>
  <c r="AH119" i="24"/>
  <c r="AI119" i="24"/>
  <c r="AJ119" i="24"/>
  <c r="AK119" i="24"/>
  <c r="AL119" i="24"/>
  <c r="AM119" i="24"/>
  <c r="AN119" i="24"/>
  <c r="AO119" i="24"/>
  <c r="AP119" i="24"/>
  <c r="AQ119" i="24"/>
  <c r="J120" i="24"/>
  <c r="K120" i="24"/>
  <c r="L120" i="24"/>
  <c r="M120" i="24"/>
  <c r="N120" i="24"/>
  <c r="O120" i="24"/>
  <c r="P120" i="24"/>
  <c r="Q120" i="24"/>
  <c r="R120" i="24"/>
  <c r="S120" i="24"/>
  <c r="T120" i="24"/>
  <c r="U120" i="24"/>
  <c r="V120" i="24"/>
  <c r="W120" i="24"/>
  <c r="X120" i="24"/>
  <c r="Y120" i="24"/>
  <c r="Z120" i="24"/>
  <c r="AA120" i="24"/>
  <c r="AB120" i="24"/>
  <c r="AC120" i="24"/>
  <c r="AD120" i="24"/>
  <c r="AE120" i="24"/>
  <c r="AF120" i="24"/>
  <c r="AG120" i="24"/>
  <c r="AH120" i="24"/>
  <c r="AI120" i="24"/>
  <c r="AJ120" i="24"/>
  <c r="AK120" i="24"/>
  <c r="AL120" i="24"/>
  <c r="AM120" i="24"/>
  <c r="AN120" i="24"/>
  <c r="AO120" i="24"/>
  <c r="AP120" i="24"/>
  <c r="AQ120" i="24"/>
  <c r="J121" i="24"/>
  <c r="K121" i="24"/>
  <c r="L121" i="24"/>
  <c r="M121" i="24"/>
  <c r="N121" i="24"/>
  <c r="O121" i="24"/>
  <c r="P121" i="24"/>
  <c r="Q121" i="24"/>
  <c r="R121" i="24"/>
  <c r="S121" i="24"/>
  <c r="T121" i="24"/>
  <c r="U121" i="24"/>
  <c r="V121" i="24"/>
  <c r="W121" i="24"/>
  <c r="X121" i="24"/>
  <c r="Y121" i="24"/>
  <c r="Z121" i="24"/>
  <c r="AA121" i="24"/>
  <c r="AB121" i="24"/>
  <c r="AC121" i="24"/>
  <c r="AD121" i="24"/>
  <c r="AE121" i="24"/>
  <c r="AF121" i="24"/>
  <c r="AG121" i="24"/>
  <c r="AH121" i="24"/>
  <c r="AI121" i="24"/>
  <c r="AJ121" i="24"/>
  <c r="AK121" i="24"/>
  <c r="AL121" i="24"/>
  <c r="AM121" i="24"/>
  <c r="AN121" i="24"/>
  <c r="AO121" i="24"/>
  <c r="AP121" i="24"/>
  <c r="AQ121" i="24"/>
  <c r="J122" i="24"/>
  <c r="K122" i="24"/>
  <c r="L122" i="24"/>
  <c r="M122" i="24"/>
  <c r="N122" i="24"/>
  <c r="O122" i="24"/>
  <c r="P122" i="24"/>
  <c r="Q122" i="24"/>
  <c r="R122" i="24"/>
  <c r="S122" i="24"/>
  <c r="T122" i="24"/>
  <c r="U122" i="24"/>
  <c r="V122" i="24"/>
  <c r="W122" i="24"/>
  <c r="X122" i="24"/>
  <c r="Y122" i="24"/>
  <c r="Z122" i="24"/>
  <c r="AA122" i="24"/>
  <c r="AB122" i="24"/>
  <c r="AC122" i="24"/>
  <c r="AD122" i="24"/>
  <c r="AE122" i="24"/>
  <c r="AF122" i="24"/>
  <c r="AG122" i="24"/>
  <c r="AH122" i="24"/>
  <c r="AI122" i="24"/>
  <c r="AJ122" i="24"/>
  <c r="AK122" i="24"/>
  <c r="AL122" i="24"/>
  <c r="AM122" i="24"/>
  <c r="AN122" i="24"/>
  <c r="AO122" i="24"/>
  <c r="AP122" i="24"/>
  <c r="AQ122" i="24"/>
  <c r="J123" i="24"/>
  <c r="K123" i="24"/>
  <c r="L123" i="24"/>
  <c r="M123" i="24"/>
  <c r="N123" i="24"/>
  <c r="O123" i="24"/>
  <c r="P123" i="24"/>
  <c r="Q123" i="24"/>
  <c r="R123" i="24"/>
  <c r="S123" i="24"/>
  <c r="T123" i="24"/>
  <c r="U123" i="24"/>
  <c r="V123" i="24"/>
  <c r="W123" i="24"/>
  <c r="X123" i="24"/>
  <c r="Y123" i="24"/>
  <c r="Z123" i="24"/>
  <c r="AA123" i="24"/>
  <c r="AB123" i="24"/>
  <c r="AC123" i="24"/>
  <c r="AD123" i="24"/>
  <c r="AE123" i="24"/>
  <c r="AF123" i="24"/>
  <c r="AG123" i="24"/>
  <c r="AH123" i="24"/>
  <c r="AI123" i="24"/>
  <c r="AJ123" i="24"/>
  <c r="AK123" i="24"/>
  <c r="AL123" i="24"/>
  <c r="AM123" i="24"/>
  <c r="AN123" i="24"/>
  <c r="AO123" i="24"/>
  <c r="AP123" i="24"/>
  <c r="AQ123" i="24"/>
  <c r="J124" i="24"/>
  <c r="K124" i="24"/>
  <c r="L124" i="24"/>
  <c r="M124" i="24"/>
  <c r="N124" i="24"/>
  <c r="O124" i="24"/>
  <c r="P124" i="24"/>
  <c r="Q124" i="24"/>
  <c r="R124" i="24"/>
  <c r="S124" i="24"/>
  <c r="T124" i="24"/>
  <c r="U124" i="24"/>
  <c r="V124" i="24"/>
  <c r="W124" i="24"/>
  <c r="X124" i="24"/>
  <c r="Y124" i="24"/>
  <c r="Z124" i="24"/>
  <c r="AA124" i="24"/>
  <c r="AB124" i="24"/>
  <c r="AC124" i="24"/>
  <c r="AD124" i="24"/>
  <c r="AE124" i="24"/>
  <c r="AF124" i="24"/>
  <c r="AG124" i="24"/>
  <c r="AH124" i="24"/>
  <c r="AI124" i="24"/>
  <c r="AJ124" i="24"/>
  <c r="AK124" i="24"/>
  <c r="AL124" i="24"/>
  <c r="AM124" i="24"/>
  <c r="AN124" i="24"/>
  <c r="AO124" i="24"/>
  <c r="AP124" i="24"/>
  <c r="AQ124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I106" i="24"/>
  <c r="H106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AO8" i="24"/>
  <c r="AP8" i="24"/>
  <c r="AQ8" i="24"/>
  <c r="H8" i="24"/>
  <c r="E24" i="21"/>
  <c r="E26" i="21" s="1"/>
  <c r="E35" i="21" s="1"/>
  <c r="D24" i="21"/>
  <c r="D33" i="21" s="1"/>
  <c r="C3" i="21"/>
  <c r="F22" i="21"/>
  <c r="G22" i="21" s="1"/>
  <c r="H22" i="21" s="1"/>
  <c r="E22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D16" i="21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H2" i="2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D16" i="13"/>
  <c r="D6" i="12"/>
  <c r="C5" i="30" s="1"/>
  <c r="E6" i="12"/>
  <c r="D5" i="30" s="1"/>
  <c r="F6" i="12"/>
  <c r="E5" i="30" s="1"/>
  <c r="G6" i="12"/>
  <c r="F5" i="30" s="1"/>
  <c r="H6" i="12"/>
  <c r="G5" i="30" s="1"/>
  <c r="I6" i="12"/>
  <c r="H5" i="30" s="1"/>
  <c r="J6" i="12"/>
  <c r="I5" i="30" s="1"/>
  <c r="K6" i="12"/>
  <c r="J5" i="30" s="1"/>
  <c r="L6" i="12"/>
  <c r="K5" i="30" s="1"/>
  <c r="M6" i="12"/>
  <c r="L5" i="30" s="1"/>
  <c r="N6" i="12"/>
  <c r="M5" i="30" s="1"/>
  <c r="O6" i="12"/>
  <c r="N5" i="30" s="1"/>
  <c r="P6" i="12"/>
  <c r="O5" i="30" s="1"/>
  <c r="Q6" i="12"/>
  <c r="P5" i="30" s="1"/>
  <c r="R6" i="12"/>
  <c r="Q5" i="30" s="1"/>
  <c r="S6" i="12"/>
  <c r="R5" i="30" s="1"/>
  <c r="T6" i="12"/>
  <c r="S5" i="30" s="1"/>
  <c r="U6" i="12"/>
  <c r="T5" i="30" s="1"/>
  <c r="V6" i="12"/>
  <c r="U5" i="30" s="1"/>
  <c r="W6" i="12"/>
  <c r="V5" i="30" s="1"/>
  <c r="X6" i="12"/>
  <c r="W5" i="30" s="1"/>
  <c r="Y6" i="12"/>
  <c r="X5" i="30" s="1"/>
  <c r="Z6" i="12"/>
  <c r="Y5" i="30" s="1"/>
  <c r="AA6" i="12"/>
  <c r="Z5" i="30" s="1"/>
  <c r="AB6" i="12"/>
  <c r="AA5" i="30" s="1"/>
  <c r="AC6" i="12"/>
  <c r="AB5" i="30" s="1"/>
  <c r="AD6" i="12"/>
  <c r="AC5" i="30" s="1"/>
  <c r="AE6" i="12"/>
  <c r="AD5" i="30" s="1"/>
  <c r="AF6" i="12"/>
  <c r="AE5" i="30" s="1"/>
  <c r="AG6" i="12"/>
  <c r="AF5" i="30" s="1"/>
  <c r="AH6" i="12"/>
  <c r="AG5" i="30" s="1"/>
  <c r="AI6" i="12"/>
  <c r="AH5" i="30" s="1"/>
  <c r="AJ6" i="12"/>
  <c r="AI5" i="30" s="1"/>
  <c r="AK6" i="12"/>
  <c r="AJ5" i="30" s="1"/>
  <c r="AL6" i="12"/>
  <c r="AK5" i="30" s="1"/>
  <c r="C6" i="12"/>
  <c r="B5" i="30" s="1"/>
  <c r="I22" i="21" l="1"/>
  <c r="J22" i="21" s="1"/>
  <c r="H24" i="21"/>
  <c r="I24" i="21"/>
  <c r="E27" i="21"/>
  <c r="G24" i="21"/>
  <c r="E25" i="21"/>
  <c r="E33" i="21"/>
  <c r="F24" i="21"/>
  <c r="K2" i="40"/>
  <c r="L1" i="37"/>
  <c r="F34" i="17"/>
  <c r="G34" i="17" s="1"/>
  <c r="H34" i="17" s="1"/>
  <c r="I34" i="17" s="1"/>
  <c r="J34" i="17" s="1"/>
  <c r="K34" i="17" s="1"/>
  <c r="L34" i="17" s="1"/>
  <c r="M34" i="17" s="1"/>
  <c r="N34" i="17" s="1"/>
  <c r="O34" i="17" s="1"/>
  <c r="F27" i="21" l="1"/>
  <c r="F26" i="21"/>
  <c r="F35" i="21" s="1"/>
  <c r="F33" i="21"/>
  <c r="F25" i="21"/>
  <c r="I26" i="21"/>
  <c r="I35" i="21" s="1"/>
  <c r="I33" i="21"/>
  <c r="I25" i="21"/>
  <c r="I27" i="21"/>
  <c r="P34" i="17"/>
  <c r="Q34" i="17" s="1"/>
  <c r="E34" i="21"/>
  <c r="E45" i="21" s="1"/>
  <c r="E49" i="21" s="1"/>
  <c r="H33" i="21"/>
  <c r="H25" i="21"/>
  <c r="H27" i="21"/>
  <c r="H26" i="21"/>
  <c r="H35" i="21" s="1"/>
  <c r="G27" i="21"/>
  <c r="G26" i="21"/>
  <c r="G35" i="21" s="1"/>
  <c r="G33" i="21"/>
  <c r="G25" i="21"/>
  <c r="K22" i="21"/>
  <c r="J24" i="21"/>
  <c r="L2" i="40"/>
  <c r="M1" i="37"/>
  <c r="R33" i="17"/>
  <c r="G34" i="21" l="1"/>
  <c r="G45" i="21" s="1"/>
  <c r="G49" i="21" s="1"/>
  <c r="F34" i="21"/>
  <c r="F45" i="21" s="1"/>
  <c r="F49" i="21" s="1"/>
  <c r="I34" i="21"/>
  <c r="I45" i="21" s="1"/>
  <c r="J27" i="21"/>
  <c r="J26" i="21"/>
  <c r="J35" i="21" s="1"/>
  <c r="J33" i="21"/>
  <c r="J25" i="21"/>
  <c r="H34" i="21"/>
  <c r="H45" i="21" s="1"/>
  <c r="L22" i="21"/>
  <c r="K24" i="21"/>
  <c r="M2" i="40"/>
  <c r="N1" i="3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G2" i="17"/>
  <c r="E2" i="18" s="1"/>
  <c r="K27" i="21" l="1"/>
  <c r="K26" i="21"/>
  <c r="K35" i="21" s="1"/>
  <c r="K33" i="21"/>
  <c r="K25" i="21"/>
  <c r="J34" i="21"/>
  <c r="J45" i="21" s="1"/>
  <c r="M22" i="21"/>
  <c r="L24" i="21"/>
  <c r="N2" i="40"/>
  <c r="O1" i="37"/>
  <c r="H49" i="21"/>
  <c r="K34" i="21" l="1"/>
  <c r="K45" i="21" s="1"/>
  <c r="N22" i="21"/>
  <c r="M24" i="21"/>
  <c r="L33" i="21"/>
  <c r="L25" i="21"/>
  <c r="L27" i="21"/>
  <c r="L26" i="21"/>
  <c r="L35" i="21" s="1"/>
  <c r="O2" i="40"/>
  <c r="P1" i="37"/>
  <c r="I49" i="21"/>
  <c r="D3" i="35"/>
  <c r="D40" i="35" s="1"/>
  <c r="D47" i="35" s="1"/>
  <c r="D20" i="35"/>
  <c r="D23" i="35" s="1"/>
  <c r="M26" i="21" l="1"/>
  <c r="M35" i="21" s="1"/>
  <c r="M33" i="21"/>
  <c r="M25" i="21"/>
  <c r="M27" i="21"/>
  <c r="O22" i="21"/>
  <c r="N24" i="21"/>
  <c r="L34" i="21"/>
  <c r="L45" i="21" s="1"/>
  <c r="P2" i="40"/>
  <c r="Q1" i="37"/>
  <c r="J49" i="21"/>
  <c r="D26" i="35"/>
  <c r="M34" i="21" l="1"/>
  <c r="M45" i="21" s="1"/>
  <c r="N27" i="21"/>
  <c r="N26" i="21"/>
  <c r="N35" i="21" s="1"/>
  <c r="N33" i="21"/>
  <c r="N25" i="21"/>
  <c r="P22" i="21"/>
  <c r="O24" i="21"/>
  <c r="Q2" i="40"/>
  <c r="R1" i="37"/>
  <c r="K49" i="21"/>
  <c r="D29" i="35"/>
  <c r="D32" i="35" s="1"/>
  <c r="D35" i="35" s="1"/>
  <c r="D42" i="35" s="1"/>
  <c r="O27" i="21" l="1"/>
  <c r="O26" i="21"/>
  <c r="O35" i="21" s="1"/>
  <c r="O33" i="21"/>
  <c r="O25" i="21"/>
  <c r="Q22" i="21"/>
  <c r="P24" i="21"/>
  <c r="N34" i="21"/>
  <c r="N45" i="21" s="1"/>
  <c r="R2" i="40"/>
  <c r="S1" i="37"/>
  <c r="L49" i="21"/>
  <c r="D7" i="35"/>
  <c r="O34" i="21" l="1"/>
  <c r="O45" i="21" s="1"/>
  <c r="P33" i="21"/>
  <c r="P25" i="21"/>
  <c r="P27" i="21"/>
  <c r="P26" i="21"/>
  <c r="P35" i="21" s="1"/>
  <c r="R22" i="21"/>
  <c r="Q24" i="21"/>
  <c r="S2" i="40"/>
  <c r="T1" i="37"/>
  <c r="M49" i="21"/>
  <c r="D12" i="35"/>
  <c r="D49" i="35"/>
  <c r="D41" i="35"/>
  <c r="P34" i="21" l="1"/>
  <c r="P45" i="21" s="1"/>
  <c r="S22" i="21"/>
  <c r="R24" i="21"/>
  <c r="Q26" i="21"/>
  <c r="Q35" i="21" s="1"/>
  <c r="Q33" i="21"/>
  <c r="Q25" i="21"/>
  <c r="Q27" i="21"/>
  <c r="T2" i="40"/>
  <c r="U1" i="37"/>
  <c r="N49" i="21"/>
  <c r="T22" i="21" l="1"/>
  <c r="S24" i="21"/>
  <c r="R27" i="21"/>
  <c r="R26" i="21"/>
  <c r="R35" i="21" s="1"/>
  <c r="R33" i="21"/>
  <c r="R25" i="21"/>
  <c r="Q34" i="21"/>
  <c r="Q45" i="21" s="1"/>
  <c r="U2" i="40"/>
  <c r="V1" i="37"/>
  <c r="O49" i="21"/>
  <c r="D3" i="34"/>
  <c r="C64" i="34"/>
  <c r="C63" i="34"/>
  <c r="U22" i="21" l="1"/>
  <c r="T24" i="21"/>
  <c r="R34" i="21"/>
  <c r="R45" i="21" s="1"/>
  <c r="S27" i="21"/>
  <c r="S26" i="21"/>
  <c r="S35" i="21" s="1"/>
  <c r="S33" i="21"/>
  <c r="S25" i="21"/>
  <c r="V2" i="40"/>
  <c r="W1" i="37"/>
  <c r="P49" i="21"/>
  <c r="S34" i="21" l="1"/>
  <c r="S45" i="21" s="1"/>
  <c r="T33" i="21"/>
  <c r="T25" i="21"/>
  <c r="T27" i="21"/>
  <c r="T26" i="21"/>
  <c r="T35" i="21" s="1"/>
  <c r="V22" i="21"/>
  <c r="U24" i="21"/>
  <c r="W2" i="40"/>
  <c r="X1" i="37"/>
  <c r="Q49" i="21"/>
  <c r="E85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Y85" i="33"/>
  <c r="Z85" i="33"/>
  <c r="AA85" i="33"/>
  <c r="D85" i="33"/>
  <c r="D22" i="13" s="1"/>
  <c r="E76" i="33"/>
  <c r="F76" i="33"/>
  <c r="G76" i="33"/>
  <c r="H76" i="33"/>
  <c r="I76" i="33"/>
  <c r="J76" i="33"/>
  <c r="K76" i="33"/>
  <c r="L76" i="33"/>
  <c r="M76" i="33"/>
  <c r="N76" i="33"/>
  <c r="O76" i="33"/>
  <c r="P76" i="33"/>
  <c r="Q76" i="33"/>
  <c r="R76" i="33"/>
  <c r="S76" i="33"/>
  <c r="T76" i="33"/>
  <c r="U76" i="33"/>
  <c r="V76" i="33"/>
  <c r="W76" i="33"/>
  <c r="X76" i="33"/>
  <c r="Y76" i="33"/>
  <c r="Z76" i="33"/>
  <c r="AA76" i="33"/>
  <c r="AB76" i="33"/>
  <c r="AC76" i="33"/>
  <c r="AD76" i="33"/>
  <c r="AE76" i="33"/>
  <c r="AF76" i="33"/>
  <c r="AG76" i="33"/>
  <c r="AH76" i="33"/>
  <c r="AI76" i="33"/>
  <c r="AJ76" i="33"/>
  <c r="AK76" i="33"/>
  <c r="AL76" i="33"/>
  <c r="AM76" i="33"/>
  <c r="D76" i="33"/>
  <c r="C9" i="16"/>
  <c r="C11" i="16" s="1"/>
  <c r="D13" i="16" s="1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C33" i="14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D12" i="13"/>
  <c r="C32" i="13"/>
  <c r="C14" i="11"/>
  <c r="C15" i="11"/>
  <c r="C16" i="11"/>
  <c r="C17" i="11"/>
  <c r="C13" i="11"/>
  <c r="C9" i="11"/>
  <c r="C29" i="14"/>
  <c r="U26" i="21" l="1"/>
  <c r="U35" i="21" s="1"/>
  <c r="U33" i="21"/>
  <c r="U25" i="21"/>
  <c r="U27" i="21"/>
  <c r="T45" i="21"/>
  <c r="T34" i="21"/>
  <c r="W22" i="21"/>
  <c r="V24" i="21"/>
  <c r="X2" i="40"/>
  <c r="Y1" i="37"/>
  <c r="D14" i="1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R49" i="21"/>
  <c r="V27" i="21" l="1"/>
  <c r="V26" i="21"/>
  <c r="V35" i="21" s="1"/>
  <c r="V33" i="21"/>
  <c r="V25" i="21"/>
  <c r="U34" i="21"/>
  <c r="U45" i="21" s="1"/>
  <c r="X22" i="21"/>
  <c r="W24" i="21"/>
  <c r="Y2" i="40"/>
  <c r="Z1" i="37"/>
  <c r="S49" i="21"/>
  <c r="C77" i="11"/>
  <c r="C74" i="11"/>
  <c r="C75" i="11"/>
  <c r="C76" i="11"/>
  <c r="C73" i="11"/>
  <c r="C72" i="11" s="1"/>
  <c r="C71" i="11"/>
  <c r="C70" i="11"/>
  <c r="C63" i="11"/>
  <c r="C64" i="11"/>
  <c r="C62" i="11"/>
  <c r="C54" i="11"/>
  <c r="C55" i="11"/>
  <c r="C56" i="11"/>
  <c r="C57" i="11"/>
  <c r="C58" i="11"/>
  <c r="C59" i="11"/>
  <c r="C53" i="11"/>
  <c r="C49" i="11"/>
  <c r="D63" i="34" s="1"/>
  <c r="Y22" i="21" l="1"/>
  <c r="X24" i="21"/>
  <c r="V34" i="21"/>
  <c r="V45" i="21" s="1"/>
  <c r="W27" i="21"/>
  <c r="W26" i="21"/>
  <c r="W35" i="21" s="1"/>
  <c r="W33" i="21"/>
  <c r="W25" i="21"/>
  <c r="Z2" i="40"/>
  <c r="AA1" i="37"/>
  <c r="T49" i="21"/>
  <c r="C36" i="11"/>
  <c r="C37" i="11"/>
  <c r="C38" i="11"/>
  <c r="C35" i="11"/>
  <c r="C30" i="11"/>
  <c r="C31" i="11"/>
  <c r="C29" i="11"/>
  <c r="C27" i="11"/>
  <c r="C26" i="11"/>
  <c r="C21" i="11"/>
  <c r="C20" i="11"/>
  <c r="X33" i="21" l="1"/>
  <c r="X25" i="21"/>
  <c r="X27" i="21"/>
  <c r="X26" i="21"/>
  <c r="X35" i="21" s="1"/>
  <c r="W34" i="21"/>
  <c r="W45" i="21" s="1"/>
  <c r="Z22" i="21"/>
  <c r="Y24" i="21"/>
  <c r="AA2" i="40"/>
  <c r="AB1" i="37"/>
  <c r="U49" i="21"/>
  <c r="D15" i="11"/>
  <c r="B2" i="33"/>
  <c r="B63" i="33"/>
  <c r="B60" i="33" s="1"/>
  <c r="B55" i="33"/>
  <c r="B46" i="33"/>
  <c r="B45" i="33" s="1"/>
  <c r="B42" i="33"/>
  <c r="B30" i="33"/>
  <c r="B29" i="33" s="1"/>
  <c r="B24" i="33"/>
  <c r="B21" i="33"/>
  <c r="B15" i="33"/>
  <c r="B8" i="33"/>
  <c r="Y26" i="21" l="1"/>
  <c r="Y35" i="21" s="1"/>
  <c r="Y33" i="21"/>
  <c r="Y25" i="21"/>
  <c r="Y27" i="21"/>
  <c r="AA22" i="21"/>
  <c r="Z24" i="21"/>
  <c r="X34" i="21"/>
  <c r="X45" i="21" s="1"/>
  <c r="AB2" i="40"/>
  <c r="AC1" i="37"/>
  <c r="V49" i="21"/>
  <c r="B20" i="33"/>
  <c r="B38" i="33" s="1"/>
  <c r="B70" i="33"/>
  <c r="Y45" i="21" l="1"/>
  <c r="Y34" i="21"/>
  <c r="Z27" i="21"/>
  <c r="Z26" i="21"/>
  <c r="Z35" i="21" s="1"/>
  <c r="Z33" i="21"/>
  <c r="Z25" i="21"/>
  <c r="AB22" i="21"/>
  <c r="AA24" i="21"/>
  <c r="AC2" i="40"/>
  <c r="AD1" i="37"/>
  <c r="W49" i="21"/>
  <c r="B72" i="33"/>
  <c r="B5" i="31"/>
  <c r="G52" i="32"/>
  <c r="AA27" i="21" l="1"/>
  <c r="AA26" i="21"/>
  <c r="AA35" i="21" s="1"/>
  <c r="AA33" i="21"/>
  <c r="AA25" i="21"/>
  <c r="AC22" i="21"/>
  <c r="AB24" i="21"/>
  <c r="Z34" i="21"/>
  <c r="Z45" i="21" s="1"/>
  <c r="AD2" i="40"/>
  <c r="AE1" i="37"/>
  <c r="X49" i="21"/>
  <c r="F11" i="32"/>
  <c r="J23" i="32"/>
  <c r="AA45" i="21" l="1"/>
  <c r="AA34" i="21"/>
  <c r="AB33" i="21"/>
  <c r="AB25" i="21"/>
  <c r="AB27" i="21"/>
  <c r="AB26" i="21"/>
  <c r="AB35" i="21" s="1"/>
  <c r="AD22" i="21"/>
  <c r="AC24" i="21"/>
  <c r="AE2" i="40"/>
  <c r="AF1" i="37"/>
  <c r="Y49" i="21"/>
  <c r="F14" i="32"/>
  <c r="F32" i="32" s="1"/>
  <c r="AC26" i="21" l="1"/>
  <c r="AC35" i="21" s="1"/>
  <c r="AC33" i="21"/>
  <c r="AC25" i="21"/>
  <c r="AC27" i="21"/>
  <c r="AE22" i="21"/>
  <c r="AD24" i="21"/>
  <c r="AB34" i="21"/>
  <c r="AB45" i="21" s="1"/>
  <c r="AF2" i="40"/>
  <c r="AG1" i="37"/>
  <c r="Z49" i="21"/>
  <c r="G14" i="32"/>
  <c r="G41" i="32" s="1"/>
  <c r="G11" i="32"/>
  <c r="AC34" i="21" l="1"/>
  <c r="AC45" i="21" s="1"/>
  <c r="AD27" i="21"/>
  <c r="AD26" i="21"/>
  <c r="AD35" i="21" s="1"/>
  <c r="AD33" i="21"/>
  <c r="AD25" i="21"/>
  <c r="AF22" i="21"/>
  <c r="AE24" i="21"/>
  <c r="AG2" i="40"/>
  <c r="AA49" i="21"/>
  <c r="H14" i="32"/>
  <c r="H50" i="32" s="1"/>
  <c r="H11" i="32"/>
  <c r="B19" i="31"/>
  <c r="D24" i="13" s="1"/>
  <c r="B20" i="30"/>
  <c r="AE27" i="21" l="1"/>
  <c r="AE26" i="21"/>
  <c r="AE35" i="21" s="1"/>
  <c r="AE33" i="21"/>
  <c r="AE25" i="21"/>
  <c r="AG22" i="21"/>
  <c r="AF24" i="21"/>
  <c r="AD34" i="21"/>
  <c r="AD45" i="21" s="1"/>
  <c r="AB49" i="21"/>
  <c r="AE34" i="21" l="1"/>
  <c r="AE45" i="21" s="1"/>
  <c r="AF33" i="21"/>
  <c r="AF25" i="21"/>
  <c r="AF27" i="21"/>
  <c r="AF26" i="21"/>
  <c r="AF35" i="21" s="1"/>
  <c r="AH22" i="21"/>
  <c r="AG24" i="21"/>
  <c r="AC49" i="21"/>
  <c r="D76" i="11"/>
  <c r="D59" i="34" s="1"/>
  <c r="D26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D9" i="13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C30" i="14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D10" i="13"/>
  <c r="D32" i="14"/>
  <c r="C32" i="14"/>
  <c r="C63" i="12"/>
  <c r="D9" i="34" s="1"/>
  <c r="AG26" i="21" l="1"/>
  <c r="AG35" i="21" s="1"/>
  <c r="AG33" i="21"/>
  <c r="AG25" i="21"/>
  <c r="AG27" i="21"/>
  <c r="AI22" i="21"/>
  <c r="AH24" i="21"/>
  <c r="AF34" i="21"/>
  <c r="AF45" i="21" s="1"/>
  <c r="AD49" i="21"/>
  <c r="C65" i="12"/>
  <c r="D67" i="11"/>
  <c r="B2" i="29"/>
  <c r="B5" i="29" s="1"/>
  <c r="D9" i="28"/>
  <c r="D26" i="28" s="1"/>
  <c r="C14" i="26"/>
  <c r="B16" i="27"/>
  <c r="B38" i="27"/>
  <c r="AM36" i="27"/>
  <c r="AN36" i="27"/>
  <c r="AO36" i="27"/>
  <c r="AP36" i="27"/>
  <c r="AQ36" i="27"/>
  <c r="B28" i="27"/>
  <c r="B30" i="27" s="1"/>
  <c r="C46" i="12" s="1"/>
  <c r="D15" i="34" s="1"/>
  <c r="D11" i="26"/>
  <c r="D33" i="28"/>
  <c r="AM31" i="28"/>
  <c r="AL31" i="28"/>
  <c r="AK31" i="28"/>
  <c r="AJ31" i="28"/>
  <c r="AI31" i="28"/>
  <c r="AH31" i="28"/>
  <c r="AG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AM14" i="28"/>
  <c r="AL14" i="28"/>
  <c r="AK31" i="14" s="1"/>
  <c r="AK14" i="28"/>
  <c r="AJ31" i="14" s="1"/>
  <c r="AJ14" i="28"/>
  <c r="AI31" i="14" s="1"/>
  <c r="AI14" i="28"/>
  <c r="AH14" i="28"/>
  <c r="AG31" i="14" s="1"/>
  <c r="AG14" i="28"/>
  <c r="AF31" i="14" s="1"/>
  <c r="AF14" i="28"/>
  <c r="AE31" i="14" s="1"/>
  <c r="AE14" i="28"/>
  <c r="AD14" i="28"/>
  <c r="AC14" i="28"/>
  <c r="AB31" i="14" s="1"/>
  <c r="AB14" i="28"/>
  <c r="AA31" i="14" s="1"/>
  <c r="AA14" i="28"/>
  <c r="Z14" i="28"/>
  <c r="Y14" i="28"/>
  <c r="X31" i="14" s="1"/>
  <c r="X14" i="28"/>
  <c r="W31" i="14" s="1"/>
  <c r="W14" i="28"/>
  <c r="V14" i="28"/>
  <c r="U14" i="28"/>
  <c r="T31" i="14" s="1"/>
  <c r="T14" i="28"/>
  <c r="S31" i="14" s="1"/>
  <c r="S14" i="28"/>
  <c r="R14" i="28"/>
  <c r="Q14" i="28"/>
  <c r="P31" i="14" s="1"/>
  <c r="P14" i="28"/>
  <c r="O31" i="14" s="1"/>
  <c r="O14" i="28"/>
  <c r="N14" i="28"/>
  <c r="M14" i="28"/>
  <c r="L31" i="14" s="1"/>
  <c r="L14" i="28"/>
  <c r="K31" i="14" s="1"/>
  <c r="K14" i="28"/>
  <c r="J14" i="28"/>
  <c r="I14" i="28"/>
  <c r="H31" i="14" s="1"/>
  <c r="H14" i="28"/>
  <c r="G31" i="14" s="1"/>
  <c r="G14" i="28"/>
  <c r="F14" i="28"/>
  <c r="E14" i="28"/>
  <c r="D14" i="28"/>
  <c r="C31" i="14" s="1"/>
  <c r="D42" i="11" s="1"/>
  <c r="D31" i="14" l="1"/>
  <c r="E42" i="11" s="1"/>
  <c r="F42" i="11" s="1"/>
  <c r="G42" i="11" s="1"/>
  <c r="H42" i="11" s="1"/>
  <c r="I42" i="11" s="1"/>
  <c r="J42" i="11" s="1"/>
  <c r="K42" i="11" s="1"/>
  <c r="L42" i="11" s="1"/>
  <c r="M42" i="11" s="1"/>
  <c r="N42" i="11" s="1"/>
  <c r="O42" i="11" s="1"/>
  <c r="P42" i="11" s="1"/>
  <c r="Q42" i="11" s="1"/>
  <c r="R42" i="11" s="1"/>
  <c r="S42" i="11" s="1"/>
  <c r="T42" i="11" s="1"/>
  <c r="U42" i="11" s="1"/>
  <c r="V42" i="11" s="1"/>
  <c r="W42" i="11" s="1"/>
  <c r="X42" i="11" s="1"/>
  <c r="Y42" i="11" s="1"/>
  <c r="Z42" i="11" s="1"/>
  <c r="AA42" i="11" s="1"/>
  <c r="AB42" i="11" s="1"/>
  <c r="AC42" i="11" s="1"/>
  <c r="AD42" i="11" s="1"/>
  <c r="AE42" i="11" s="1"/>
  <c r="AF42" i="11" s="1"/>
  <c r="AG42" i="11" s="1"/>
  <c r="AH42" i="11" s="1"/>
  <c r="AI42" i="11" s="1"/>
  <c r="AJ42" i="11" s="1"/>
  <c r="AK42" i="11" s="1"/>
  <c r="AL42" i="11" s="1"/>
  <c r="AM42" i="11" s="1"/>
  <c r="I31" i="14"/>
  <c r="M31" i="14"/>
  <c r="Q31" i="14"/>
  <c r="U31" i="14"/>
  <c r="Y31" i="14"/>
  <c r="AC31" i="14"/>
  <c r="AG34" i="21"/>
  <c r="AG45" i="21" s="1"/>
  <c r="E31" i="14"/>
  <c r="F31" i="14"/>
  <c r="J31" i="14"/>
  <c r="N31" i="14"/>
  <c r="R31" i="14"/>
  <c r="V31" i="14"/>
  <c r="Z31" i="14"/>
  <c r="AD31" i="14"/>
  <c r="AH31" i="14"/>
  <c r="AL31" i="14"/>
  <c r="AH27" i="21"/>
  <c r="AH26" i="21"/>
  <c r="AH35" i="21" s="1"/>
  <c r="AH33" i="21"/>
  <c r="AH25" i="21"/>
  <c r="AJ22" i="21"/>
  <c r="AI24" i="21"/>
  <c r="AE49" i="21"/>
  <c r="E67" i="11"/>
  <c r="D54" i="34"/>
  <c r="B9" i="29"/>
  <c r="D35" i="28"/>
  <c r="E33" i="28" s="1"/>
  <c r="D18" i="28"/>
  <c r="E16" i="28" s="1"/>
  <c r="AH45" i="21" l="1"/>
  <c r="AH34" i="21"/>
  <c r="AI27" i="21"/>
  <c r="AI26" i="21"/>
  <c r="AI35" i="21" s="1"/>
  <c r="AI33" i="21"/>
  <c r="AI25" i="21"/>
  <c r="AK22" i="21"/>
  <c r="AJ24" i="21"/>
  <c r="E18" i="28"/>
  <c r="F16" i="28" s="1"/>
  <c r="D63" i="12"/>
  <c r="E54" i="34" s="1"/>
  <c r="AF49" i="21"/>
  <c r="E35" i="28"/>
  <c r="F33" i="28" s="1"/>
  <c r="F18" i="28" l="1"/>
  <c r="G16" i="28"/>
  <c r="G18" i="28" s="1"/>
  <c r="H16" i="28" s="1"/>
  <c r="AJ33" i="21"/>
  <c r="AJ25" i="21"/>
  <c r="AJ27" i="21"/>
  <c r="AJ26" i="21"/>
  <c r="AJ35" i="21" s="1"/>
  <c r="AL22" i="21"/>
  <c r="AK24" i="21"/>
  <c r="AI34" i="21"/>
  <c r="AI45" i="21" s="1"/>
  <c r="F63" i="12"/>
  <c r="G9" i="34" s="1"/>
  <c r="E9" i="34"/>
  <c r="D65" i="12"/>
  <c r="E32" i="14"/>
  <c r="F67" i="11" s="1"/>
  <c r="E63" i="12"/>
  <c r="AG49" i="21"/>
  <c r="F35" i="28"/>
  <c r="G33" i="28" s="1"/>
  <c r="AK26" i="21" l="1"/>
  <c r="AK35" i="21" s="1"/>
  <c r="AK33" i="21"/>
  <c r="AK25" i="21"/>
  <c r="AK27" i="21"/>
  <c r="AJ34" i="21"/>
  <c r="AJ45" i="21" s="1"/>
  <c r="F32" i="14"/>
  <c r="G67" i="11" s="1"/>
  <c r="G54" i="34" s="1"/>
  <c r="AM22" i="21"/>
  <c r="AM24" i="21" s="1"/>
  <c r="AL24" i="21"/>
  <c r="F65" i="12"/>
  <c r="F54" i="34"/>
  <c r="F9" i="34"/>
  <c r="E65" i="12"/>
  <c r="AH49" i="21"/>
  <c r="G35" i="28"/>
  <c r="H33" i="28" s="1"/>
  <c r="AK34" i="21" l="1"/>
  <c r="AK45" i="21" s="1"/>
  <c r="AL27" i="21"/>
  <c r="AL26" i="21"/>
  <c r="AL35" i="21" s="1"/>
  <c r="AL33" i="21"/>
  <c r="AL25" i="21"/>
  <c r="AM27" i="21"/>
  <c r="AM26" i="21"/>
  <c r="AM35" i="21" s="1"/>
  <c r="AM33" i="21"/>
  <c r="AM25" i="21"/>
  <c r="G63" i="12"/>
  <c r="H18" i="28"/>
  <c r="I16" i="28" s="1"/>
  <c r="G32" i="14"/>
  <c r="H67" i="11" s="1"/>
  <c r="AI49" i="21"/>
  <c r="H35" i="28"/>
  <c r="I33" i="28" s="1"/>
  <c r="AM34" i="21" l="1"/>
  <c r="AM45" i="21" s="1"/>
  <c r="AL34" i="21"/>
  <c r="AL45" i="21" s="1"/>
  <c r="H54" i="34"/>
  <c r="H32" i="14"/>
  <c r="I67" i="11" s="1"/>
  <c r="H63" i="12"/>
  <c r="I18" i="28"/>
  <c r="J16" i="28" s="1"/>
  <c r="H9" i="34"/>
  <c r="G65" i="12"/>
  <c r="AJ49" i="21"/>
  <c r="I35" i="28"/>
  <c r="J33" i="28" s="1"/>
  <c r="J18" i="28" l="1"/>
  <c r="K16" i="28" s="1"/>
  <c r="I54" i="34"/>
  <c r="I9" i="34"/>
  <c r="H65" i="12"/>
  <c r="I32" i="14"/>
  <c r="J67" i="11" s="1"/>
  <c r="I63" i="12"/>
  <c r="AK49" i="21"/>
  <c r="J35" i="28"/>
  <c r="K33" i="28" s="1"/>
  <c r="J54" i="34" l="1"/>
  <c r="J9" i="34"/>
  <c r="I65" i="12"/>
  <c r="K18" i="28"/>
  <c r="L16" i="28" s="1"/>
  <c r="J32" i="14"/>
  <c r="K67" i="11" s="1"/>
  <c r="J63" i="12"/>
  <c r="AM49" i="21"/>
  <c r="AL49" i="21"/>
  <c r="K35" i="28"/>
  <c r="L33" i="28" s="1"/>
  <c r="L18" i="28" l="1"/>
  <c r="M16" i="28" s="1"/>
  <c r="K54" i="34"/>
  <c r="K32" i="14"/>
  <c r="L67" i="11" s="1"/>
  <c r="K63" i="12"/>
  <c r="J65" i="12"/>
  <c r="K9" i="34"/>
  <c r="L35" i="28"/>
  <c r="M33" i="28" s="1"/>
  <c r="L54" i="34" l="1"/>
  <c r="L32" i="14"/>
  <c r="M67" i="11" s="1"/>
  <c r="M18" i="28"/>
  <c r="N16" i="28" s="1"/>
  <c r="L63" i="12"/>
  <c r="K65" i="12"/>
  <c r="L9" i="34"/>
  <c r="M35" i="28"/>
  <c r="N33" i="28" s="1"/>
  <c r="M54" i="34" l="1"/>
  <c r="M63" i="12"/>
  <c r="M32" i="14"/>
  <c r="N67" i="11" s="1"/>
  <c r="L65" i="12"/>
  <c r="M9" i="34"/>
  <c r="N18" i="28"/>
  <c r="O16" i="28" s="1"/>
  <c r="N35" i="28"/>
  <c r="O33" i="28" s="1"/>
  <c r="N54" i="34" l="1"/>
  <c r="N9" i="34"/>
  <c r="M65" i="12"/>
  <c r="O35" i="28"/>
  <c r="P33" i="28" s="1"/>
  <c r="P35" i="28" l="1"/>
  <c r="Q33" i="28" s="1"/>
  <c r="Q35" i="28" l="1"/>
  <c r="R33" i="28" s="1"/>
  <c r="R35" i="28" l="1"/>
  <c r="S33" i="28" s="1"/>
  <c r="S35" i="28" l="1"/>
  <c r="T33" i="28" s="1"/>
  <c r="T35" i="28" l="1"/>
  <c r="U33" i="28" s="1"/>
  <c r="U35" i="28" l="1"/>
  <c r="V33" i="28" s="1"/>
  <c r="V35" i="28" l="1"/>
  <c r="W33" i="28" s="1"/>
  <c r="W35" i="28" l="1"/>
  <c r="X33" i="28" s="1"/>
  <c r="X35" i="28" l="1"/>
  <c r="Y33" i="28" s="1"/>
  <c r="Y35" i="28" l="1"/>
  <c r="Z33" i="28" s="1"/>
  <c r="Z35" i="28" l="1"/>
  <c r="AA33" i="28" s="1"/>
  <c r="AA35" i="28" l="1"/>
  <c r="AB33" i="28" s="1"/>
  <c r="AB35" i="28" l="1"/>
  <c r="AC33" i="28" s="1"/>
  <c r="AC35" i="28" l="1"/>
  <c r="AD33" i="28" s="1"/>
  <c r="AD35" i="28" l="1"/>
  <c r="AE33" i="28" s="1"/>
  <c r="AE35" i="28" l="1"/>
  <c r="AF33" i="28" s="1"/>
  <c r="AF35" i="28" l="1"/>
  <c r="AG33" i="28" s="1"/>
  <c r="AG35" i="28" l="1"/>
  <c r="AH33" i="28" s="1"/>
  <c r="AH35" i="28" l="1"/>
  <c r="AI33" i="28" s="1"/>
  <c r="AI35" i="28" l="1"/>
  <c r="AJ33" i="28" s="1"/>
  <c r="AJ35" i="28" l="1"/>
  <c r="AK33" i="28" s="1"/>
  <c r="AK35" i="28" l="1"/>
  <c r="AL33" i="28" s="1"/>
  <c r="AL35" i="28" l="1"/>
  <c r="AM33" i="28" s="1"/>
  <c r="AM35" i="28" l="1"/>
  <c r="AL38" i="27"/>
  <c r="AL32" i="27"/>
  <c r="B32" i="27"/>
  <c r="C68" i="12" s="1"/>
  <c r="C15" i="27"/>
  <c r="D15" i="27" s="1"/>
  <c r="C13" i="27"/>
  <c r="D22" i="27" l="1"/>
  <c r="E15" i="27"/>
  <c r="B22" i="27"/>
  <c r="B34" i="27"/>
  <c r="B36" i="27" s="1"/>
  <c r="D23" i="13" s="1"/>
  <c r="D65" i="11" l="1"/>
  <c r="D40" i="11"/>
  <c r="F65" i="11"/>
  <c r="F40" i="11"/>
  <c r="E17" i="27"/>
  <c r="F15" i="27"/>
  <c r="C17" i="27"/>
  <c r="C21" i="27" s="1"/>
  <c r="E20" i="27" l="1"/>
  <c r="E32" i="27" s="1"/>
  <c r="C20" i="27"/>
  <c r="C32" i="27" s="1"/>
  <c r="G15" i="27"/>
  <c r="C18" i="27" l="1"/>
  <c r="C28" i="27" s="1"/>
  <c r="C30" i="27" s="1"/>
  <c r="D46" i="12" s="1"/>
  <c r="C34" i="27"/>
  <c r="C36" i="27" s="1"/>
  <c r="H15" i="27"/>
  <c r="E18" i="27"/>
  <c r="C19" i="27"/>
  <c r="E23" i="13" l="1"/>
  <c r="E15" i="34"/>
  <c r="C22" i="27"/>
  <c r="C38" i="27"/>
  <c r="I15" i="27"/>
  <c r="D17" i="27" l="1"/>
  <c r="D21" i="27" s="1"/>
  <c r="E40" i="11"/>
  <c r="E65" i="11"/>
  <c r="J15" i="27"/>
  <c r="D20" i="27" l="1"/>
  <c r="D32" i="27" s="1"/>
  <c r="K15" i="27"/>
  <c r="D18" i="27" l="1"/>
  <c r="D19" i="27"/>
  <c r="D28" i="27"/>
  <c r="D30" i="27" s="1"/>
  <c r="E46" i="12" s="1"/>
  <c r="L15" i="27"/>
  <c r="F15" i="34" l="1"/>
  <c r="D34" i="27"/>
  <c r="D36" i="27" s="1"/>
  <c r="E19" i="27"/>
  <c r="D38" i="27"/>
  <c r="M15" i="27"/>
  <c r="F23" i="13" l="1"/>
  <c r="E22" i="27"/>
  <c r="N15" i="27"/>
  <c r="G65" i="11" l="1"/>
  <c r="G40" i="11"/>
  <c r="E21" i="27"/>
  <c r="F17" i="27"/>
  <c r="O15" i="27"/>
  <c r="F20" i="27" l="1"/>
  <c r="F32" i="27" s="1"/>
  <c r="E28" i="27"/>
  <c r="E30" i="27" s="1"/>
  <c r="F46" i="12" s="1"/>
  <c r="E38" i="27"/>
  <c r="P15" i="27"/>
  <c r="G15" i="34" l="1"/>
  <c r="E34" i="27"/>
  <c r="E36" i="27" s="1"/>
  <c r="F18" i="27"/>
  <c r="Q15" i="27"/>
  <c r="G23" i="13" l="1"/>
  <c r="F19" i="27"/>
  <c r="R15" i="27"/>
  <c r="F22" i="27" l="1"/>
  <c r="S15" i="27"/>
  <c r="H40" i="11" l="1"/>
  <c r="H65" i="11"/>
  <c r="F21" i="27"/>
  <c r="G17" i="27"/>
  <c r="T15" i="27"/>
  <c r="G20" i="27" l="1"/>
  <c r="G32" i="27" s="1"/>
  <c r="F28" i="27"/>
  <c r="F30" i="27" s="1"/>
  <c r="G46" i="12" s="1"/>
  <c r="F38" i="27"/>
  <c r="U15" i="27"/>
  <c r="H15" i="34" l="1"/>
  <c r="F34" i="27"/>
  <c r="F36" i="27" s="1"/>
  <c r="G18" i="27"/>
  <c r="V15" i="27"/>
  <c r="H23" i="13" l="1"/>
  <c r="G19" i="27"/>
  <c r="W15" i="27"/>
  <c r="G22" i="27" l="1"/>
  <c r="X15" i="27"/>
  <c r="I40" i="11" l="1"/>
  <c r="I65" i="11"/>
  <c r="G21" i="27"/>
  <c r="H17" i="27"/>
  <c r="Y15" i="27"/>
  <c r="H20" i="27" l="1"/>
  <c r="H32" i="27" s="1"/>
  <c r="G28" i="27"/>
  <c r="G30" i="27" s="1"/>
  <c r="H46" i="12" s="1"/>
  <c r="G38" i="27"/>
  <c r="Z15" i="27"/>
  <c r="I15" i="34" l="1"/>
  <c r="H18" i="27"/>
  <c r="H19" i="27" s="1"/>
  <c r="G34" i="27"/>
  <c r="G36" i="27" s="1"/>
  <c r="AA15" i="27"/>
  <c r="I23" i="13" l="1"/>
  <c r="H22" i="27"/>
  <c r="AB15" i="27"/>
  <c r="J65" i="11" l="1"/>
  <c r="J40" i="11"/>
  <c r="H21" i="27"/>
  <c r="I17" i="27"/>
  <c r="AC15" i="27"/>
  <c r="I20" i="27" l="1"/>
  <c r="I32" i="27" s="1"/>
  <c r="I18" i="27"/>
  <c r="H28" i="27"/>
  <c r="H30" i="27" s="1"/>
  <c r="I46" i="12" s="1"/>
  <c r="J15" i="34" s="1"/>
  <c r="H38" i="27"/>
  <c r="AD15" i="27"/>
  <c r="H34" i="27" l="1"/>
  <c r="H36" i="27" s="1"/>
  <c r="I19" i="27"/>
  <c r="AE15" i="27"/>
  <c r="J23" i="13" l="1"/>
  <c r="I22" i="27"/>
  <c r="AF15" i="27"/>
  <c r="K40" i="11" l="1"/>
  <c r="K65" i="11"/>
  <c r="I21" i="27"/>
  <c r="J17" i="27"/>
  <c r="AG15" i="27"/>
  <c r="J20" i="27" l="1"/>
  <c r="J32" i="27" s="1"/>
  <c r="I28" i="27"/>
  <c r="I30" i="27" s="1"/>
  <c r="J46" i="12" s="1"/>
  <c r="K15" i="34" s="1"/>
  <c r="I38" i="27"/>
  <c r="AH15" i="27"/>
  <c r="I34" i="27" l="1"/>
  <c r="I36" i="27" s="1"/>
  <c r="J18" i="27"/>
  <c r="AI15" i="27"/>
  <c r="K23" i="13" l="1"/>
  <c r="J19" i="27"/>
  <c r="AJ15" i="27"/>
  <c r="J22" i="27" l="1"/>
  <c r="AK15" i="27"/>
  <c r="L40" i="11" l="1"/>
  <c r="L65" i="11"/>
  <c r="J21" i="27"/>
  <c r="K17" i="27"/>
  <c r="AL15" i="27"/>
  <c r="K20" i="27" l="1"/>
  <c r="K32" i="27" s="1"/>
  <c r="J28" i="27"/>
  <c r="J30" i="27" s="1"/>
  <c r="K46" i="12" s="1"/>
  <c r="L15" i="34" s="1"/>
  <c r="J38" i="27"/>
  <c r="J34" i="27" l="1"/>
  <c r="J36" i="27" s="1"/>
  <c r="K18" i="27"/>
  <c r="L23" i="13" l="1"/>
  <c r="K19" i="27"/>
  <c r="K22" i="27" l="1"/>
  <c r="M40" i="11" l="1"/>
  <c r="M65" i="11"/>
  <c r="K21" i="27"/>
  <c r="L17" i="27"/>
  <c r="L20" i="27" l="1"/>
  <c r="L32" i="27" s="1"/>
  <c r="K28" i="27"/>
  <c r="K30" i="27" s="1"/>
  <c r="L46" i="12" s="1"/>
  <c r="M15" i="34" s="1"/>
  <c r="K38" i="27"/>
  <c r="K34" i="27" l="1"/>
  <c r="K36" i="27" s="1"/>
  <c r="L18" i="27"/>
  <c r="M23" i="13" l="1"/>
  <c r="L19" i="27"/>
  <c r="L22" i="27" l="1"/>
  <c r="N65" i="11" l="1"/>
  <c r="N40" i="11"/>
  <c r="L21" i="27"/>
  <c r="M17" i="27"/>
  <c r="M20" i="27" l="1"/>
  <c r="M32" i="27" s="1"/>
  <c r="L28" i="27"/>
  <c r="L30" i="27" s="1"/>
  <c r="M46" i="12" s="1"/>
  <c r="N15" i="34" s="1"/>
  <c r="L38" i="27"/>
  <c r="L34" i="27" l="1"/>
  <c r="L36" i="27" s="1"/>
  <c r="M18" i="27"/>
  <c r="N23" i="13" l="1"/>
  <c r="M19" i="27"/>
  <c r="M22" i="27" l="1"/>
  <c r="O65" i="11" l="1"/>
  <c r="O40" i="11"/>
  <c r="M21" i="27"/>
  <c r="N17" i="27"/>
  <c r="N20" i="27" l="1"/>
  <c r="N32" i="27" s="1"/>
  <c r="M28" i="27"/>
  <c r="M30" i="27" s="1"/>
  <c r="N46" i="12" s="1"/>
  <c r="M38" i="27"/>
  <c r="O15" i="34" l="1"/>
  <c r="M34" i="27"/>
  <c r="M36" i="27" s="1"/>
  <c r="N18" i="27"/>
  <c r="O23" i="13" l="1"/>
  <c r="N19" i="27"/>
  <c r="N22" i="27" l="1"/>
  <c r="P40" i="11" l="1"/>
  <c r="P65" i="11"/>
  <c r="N21" i="27"/>
  <c r="O17" i="27"/>
  <c r="O20" i="27" l="1"/>
  <c r="O32" i="27" s="1"/>
  <c r="O18" i="27"/>
  <c r="N28" i="27"/>
  <c r="N30" i="27" s="1"/>
  <c r="O46" i="12" s="1"/>
  <c r="N38" i="27"/>
  <c r="P15" i="34" l="1"/>
  <c r="O19" i="27"/>
  <c r="N34" i="27"/>
  <c r="N36" i="27" s="1"/>
  <c r="P23" i="13" l="1"/>
  <c r="O22" i="27"/>
  <c r="Q40" i="11" l="1"/>
  <c r="Q65" i="11"/>
  <c r="O21" i="27"/>
  <c r="P17" i="27"/>
  <c r="P20" i="27" l="1"/>
  <c r="P32" i="27" s="1"/>
  <c r="O28" i="27"/>
  <c r="O30" i="27" s="1"/>
  <c r="P46" i="12" s="1"/>
  <c r="O38" i="27"/>
  <c r="Q15" i="34" l="1"/>
  <c r="P18" i="27"/>
  <c r="O34" i="27"/>
  <c r="O36" i="27" s="1"/>
  <c r="P19" i="27"/>
  <c r="Q23" i="13" l="1"/>
  <c r="P22" i="27"/>
  <c r="R65" i="11" l="1"/>
  <c r="R40" i="11"/>
  <c r="P21" i="27"/>
  <c r="Q17" i="27"/>
  <c r="Q20" i="27" l="1"/>
  <c r="Q32" i="27" s="1"/>
  <c r="P28" i="27"/>
  <c r="P30" i="27" s="1"/>
  <c r="Q46" i="12" s="1"/>
  <c r="P38" i="27"/>
  <c r="R15" i="34" l="1"/>
  <c r="P34" i="27"/>
  <c r="P36" i="27" s="1"/>
  <c r="Q18" i="27"/>
  <c r="R23" i="13" l="1"/>
  <c r="Q19" i="27"/>
  <c r="Q22" i="27" l="1"/>
  <c r="S65" i="11" l="1"/>
  <c r="S40" i="11"/>
  <c r="Q21" i="27"/>
  <c r="R17" i="27"/>
  <c r="R20" i="27" l="1"/>
  <c r="R32" i="27" s="1"/>
  <c r="Q28" i="27"/>
  <c r="Q30" i="27" s="1"/>
  <c r="R46" i="12" s="1"/>
  <c r="Q38" i="27"/>
  <c r="S15" i="34" l="1"/>
  <c r="R18" i="27"/>
  <c r="Q34" i="27"/>
  <c r="Q36" i="27" s="1"/>
  <c r="R19" i="27"/>
  <c r="S23" i="13" l="1"/>
  <c r="R22" i="27"/>
  <c r="T40" i="11" l="1"/>
  <c r="T65" i="11"/>
  <c r="R21" i="27"/>
  <c r="S17" i="27"/>
  <c r="S20" i="27" l="1"/>
  <c r="S32" i="27" s="1"/>
  <c r="R28" i="27"/>
  <c r="R30" i="27" s="1"/>
  <c r="S46" i="12" s="1"/>
  <c r="R38" i="27"/>
  <c r="T15" i="34" l="1"/>
  <c r="S18" i="27"/>
  <c r="S19" i="27" s="1"/>
  <c r="R34" i="27"/>
  <c r="R36" i="27" s="1"/>
  <c r="T23" i="13" l="1"/>
  <c r="S22" i="27"/>
  <c r="U65" i="11" l="1"/>
  <c r="U40" i="11"/>
  <c r="S21" i="27"/>
  <c r="T17" i="27"/>
  <c r="T20" i="27" l="1"/>
  <c r="T32" i="27" s="1"/>
  <c r="S28" i="27"/>
  <c r="S30" i="27" s="1"/>
  <c r="T46" i="12" s="1"/>
  <c r="U15" i="34" s="1"/>
  <c r="S38" i="27"/>
  <c r="T18" i="27" l="1"/>
  <c r="T19" i="27" s="1"/>
  <c r="S34" i="27"/>
  <c r="S36" i="27" s="1"/>
  <c r="U23" i="13" l="1"/>
  <c r="T22" i="27"/>
  <c r="V65" i="11" l="1"/>
  <c r="V40" i="11"/>
  <c r="T21" i="27"/>
  <c r="U17" i="27"/>
  <c r="U20" i="27" l="1"/>
  <c r="U32" i="27" s="1"/>
  <c r="T28" i="27"/>
  <c r="T30" i="27" s="1"/>
  <c r="U46" i="12" s="1"/>
  <c r="V15" i="34" s="1"/>
  <c r="T38" i="27"/>
  <c r="U18" i="27" l="1"/>
  <c r="U19" i="27" s="1"/>
  <c r="T34" i="27"/>
  <c r="T36" i="27" s="1"/>
  <c r="V23" i="13" l="1"/>
  <c r="U22" i="27"/>
  <c r="W40" i="11" l="1"/>
  <c r="W65" i="11"/>
  <c r="U21" i="27"/>
  <c r="V17" i="27"/>
  <c r="V20" i="27" l="1"/>
  <c r="V32" i="27" s="1"/>
  <c r="U28" i="27"/>
  <c r="U30" i="27" s="1"/>
  <c r="V46" i="12" s="1"/>
  <c r="W15" i="34" s="1"/>
  <c r="U38" i="27"/>
  <c r="V18" i="27" l="1"/>
  <c r="U34" i="27"/>
  <c r="U36" i="27" s="1"/>
  <c r="V19" i="27"/>
  <c r="W23" i="13" l="1"/>
  <c r="V22" i="27"/>
  <c r="X40" i="11" l="1"/>
  <c r="X65" i="11"/>
  <c r="V21" i="27"/>
  <c r="W17" i="27"/>
  <c r="W20" i="27" l="1"/>
  <c r="W32" i="27" s="1"/>
  <c r="V28" i="27"/>
  <c r="V30" i="27" s="1"/>
  <c r="W46" i="12" s="1"/>
  <c r="X15" i="34" s="1"/>
  <c r="V38" i="27"/>
  <c r="W18" i="27" l="1"/>
  <c r="V34" i="27"/>
  <c r="V36" i="27" s="1"/>
  <c r="W19" i="27"/>
  <c r="X23" i="13" l="1"/>
  <c r="W22" i="27"/>
  <c r="Y40" i="11" l="1"/>
  <c r="Y65" i="11"/>
  <c r="W21" i="27"/>
  <c r="X17" i="27"/>
  <c r="X20" i="27" l="1"/>
  <c r="X32" i="27" s="1"/>
  <c r="X18" i="27"/>
  <c r="W28" i="27"/>
  <c r="W30" i="27" s="1"/>
  <c r="X46" i="12" s="1"/>
  <c r="Y15" i="34" s="1"/>
  <c r="W38" i="27"/>
  <c r="W34" i="27" l="1"/>
  <c r="W36" i="27" s="1"/>
  <c r="X19" i="27"/>
  <c r="Y23" i="13" l="1"/>
  <c r="X22" i="27"/>
  <c r="Z65" i="11" l="1"/>
  <c r="Z40" i="11"/>
  <c r="X21" i="27"/>
  <c r="Y17" i="27"/>
  <c r="Y20" i="27" l="1"/>
  <c r="Y32" i="27" s="1"/>
  <c r="X28" i="27"/>
  <c r="X30" i="27" s="1"/>
  <c r="Y46" i="12" s="1"/>
  <c r="Z15" i="34" s="1"/>
  <c r="X38" i="27"/>
  <c r="X34" i="27" l="1"/>
  <c r="X36" i="27" s="1"/>
  <c r="Y18" i="27"/>
  <c r="Z23" i="13" l="1"/>
  <c r="Y19" i="27"/>
  <c r="Y22" i="27" l="1"/>
  <c r="AA65" i="11" l="1"/>
  <c r="AA40" i="11"/>
  <c r="Y21" i="27"/>
  <c r="Z17" i="27"/>
  <c r="Z20" i="27" l="1"/>
  <c r="Z32" i="27" s="1"/>
  <c r="Y28" i="27"/>
  <c r="Y30" i="27" s="1"/>
  <c r="Z46" i="12" s="1"/>
  <c r="Y38" i="27"/>
  <c r="AA15" i="34" l="1"/>
  <c r="Y34" i="27"/>
  <c r="Y36" i="27" s="1"/>
  <c r="Z18" i="27"/>
  <c r="AA23" i="13" l="1"/>
  <c r="Z19" i="27"/>
  <c r="Z22" i="27" l="1"/>
  <c r="AB40" i="11" l="1"/>
  <c r="AB65" i="11"/>
  <c r="Z21" i="27"/>
  <c r="AA17" i="27"/>
  <c r="AA20" i="27" l="1"/>
  <c r="AA32" i="27" s="1"/>
  <c r="Z28" i="27"/>
  <c r="Z30" i="27" s="1"/>
  <c r="AA46" i="12" s="1"/>
  <c r="Z38" i="27"/>
  <c r="AA18" i="27" l="1"/>
  <c r="AB15" i="34"/>
  <c r="AA19" i="27"/>
  <c r="Z34" i="27"/>
  <c r="Z36" i="27" s="1"/>
  <c r="AB23" i="13" l="1"/>
  <c r="AA22" i="27"/>
  <c r="AC40" i="11" l="1"/>
  <c r="AC65" i="11"/>
  <c r="AA21" i="27"/>
  <c r="AB17" i="27"/>
  <c r="AB20" i="27" l="1"/>
  <c r="AB32" i="27" s="1"/>
  <c r="AB18" i="27"/>
  <c r="AA28" i="27"/>
  <c r="AA30" i="27" s="1"/>
  <c r="AB46" i="12" s="1"/>
  <c r="AA38" i="27"/>
  <c r="AC15" i="34" l="1"/>
  <c r="AA34" i="27"/>
  <c r="AA36" i="27" s="1"/>
  <c r="AB19" i="27"/>
  <c r="AC23" i="13" l="1"/>
  <c r="AB22" i="27"/>
  <c r="AD65" i="11" l="1"/>
  <c r="AD40" i="11"/>
  <c r="AB21" i="27"/>
  <c r="AC17" i="27"/>
  <c r="AC20" i="27" l="1"/>
  <c r="AC32" i="27" s="1"/>
  <c r="AB28" i="27"/>
  <c r="AB30" i="27" s="1"/>
  <c r="AC46" i="12" s="1"/>
  <c r="AB38" i="27"/>
  <c r="AD15" i="34" l="1"/>
  <c r="AB34" i="27"/>
  <c r="AB36" i="27" s="1"/>
  <c r="AC18" i="27"/>
  <c r="AD23" i="13" l="1"/>
  <c r="AC19" i="27"/>
  <c r="AC22" i="27" s="1"/>
  <c r="AE65" i="11" l="1"/>
  <c r="AE40" i="11"/>
  <c r="AC21" i="27"/>
  <c r="AC28" i="27" s="1"/>
  <c r="AC30" i="27" s="1"/>
  <c r="AD46" i="12" s="1"/>
  <c r="AD17" i="27"/>
  <c r="AC38" i="27"/>
  <c r="AE15" i="34" l="1"/>
  <c r="AD20" i="27"/>
  <c r="AD32" i="27" s="1"/>
  <c r="AC34" i="27"/>
  <c r="AC36" i="27" s="1"/>
  <c r="AE23" i="13" l="1"/>
  <c r="AD18" i="27"/>
  <c r="AD19" i="27" l="1"/>
  <c r="AD22" i="27" s="1"/>
  <c r="AF40" i="11" l="1"/>
  <c r="AF65" i="11"/>
  <c r="AD21" i="27"/>
  <c r="AD28" i="27" s="1"/>
  <c r="AD30" i="27" s="1"/>
  <c r="AE46" i="12" s="1"/>
  <c r="AD38" i="27"/>
  <c r="AE17" i="27"/>
  <c r="AF15" i="34" l="1"/>
  <c r="AE20" i="27"/>
  <c r="AE32" i="27" s="1"/>
  <c r="AE18" i="27"/>
  <c r="AD34" i="27"/>
  <c r="AD36" i="27" s="1"/>
  <c r="AF23" i="13" l="1"/>
  <c r="AE19" i="27"/>
  <c r="AE22" i="27" s="1"/>
  <c r="AG65" i="11" l="1"/>
  <c r="AG40" i="11"/>
  <c r="AE21" i="27"/>
  <c r="AE28" i="27" s="1"/>
  <c r="AE30" i="27" s="1"/>
  <c r="AF46" i="12" s="1"/>
  <c r="AG15" i="34" s="1"/>
  <c r="AE38" i="27"/>
  <c r="AF17" i="27"/>
  <c r="AF20" i="27" l="1"/>
  <c r="AF32" i="27" s="1"/>
  <c r="AF18" i="27"/>
  <c r="AE34" i="27"/>
  <c r="AE36" i="27" s="1"/>
  <c r="AG23" i="13" l="1"/>
  <c r="AF19" i="27"/>
  <c r="AF22" i="27" s="1"/>
  <c r="AH65" i="11" l="1"/>
  <c r="AH40" i="11"/>
  <c r="AF21" i="27"/>
  <c r="AF28" i="27" s="1"/>
  <c r="AF30" i="27" s="1"/>
  <c r="AG46" i="12" s="1"/>
  <c r="AH15" i="34" s="1"/>
  <c r="AF38" i="27"/>
  <c r="AG17" i="27"/>
  <c r="AG20" i="27" l="1"/>
  <c r="AG32" i="27" s="1"/>
  <c r="AF34" i="27"/>
  <c r="AF36" i="27" s="1"/>
  <c r="AH23" i="13" l="1"/>
  <c r="AG18" i="27"/>
  <c r="AG19" i="27" s="1"/>
  <c r="AG22" i="27" s="1"/>
  <c r="AI40" i="11" l="1"/>
  <c r="AI65" i="11"/>
  <c r="AG21" i="27"/>
  <c r="AG28" i="27" s="1"/>
  <c r="AG30" i="27" s="1"/>
  <c r="AH46" i="12" s="1"/>
  <c r="AI15" i="34" s="1"/>
  <c r="AG38" i="27"/>
  <c r="AH17" i="27"/>
  <c r="C26" i="26"/>
  <c r="AM22" i="26"/>
  <c r="C22" i="26"/>
  <c r="D13" i="26"/>
  <c r="AH20" i="27" l="1"/>
  <c r="AH32" i="27" s="1"/>
  <c r="AH18" i="27"/>
  <c r="AG34" i="27"/>
  <c r="AG36" i="27" s="1"/>
  <c r="C19" i="26"/>
  <c r="D6" i="40" s="1"/>
  <c r="D40" i="40" s="1"/>
  <c r="E13" i="26"/>
  <c r="AI23" i="13" l="1"/>
  <c r="C27" i="14"/>
  <c r="C24" i="26"/>
  <c r="D8" i="13" s="1"/>
  <c r="AH19" i="27"/>
  <c r="AH22" i="27" s="1"/>
  <c r="D15" i="26"/>
  <c r="E22" i="13" s="1"/>
  <c r="F13" i="26"/>
  <c r="AJ40" i="11" l="1"/>
  <c r="AJ65" i="11"/>
  <c r="AH21" i="27"/>
  <c r="AH28" i="27" s="1"/>
  <c r="AH30" i="27" s="1"/>
  <c r="AI46" i="12" s="1"/>
  <c r="AJ15" i="34" s="1"/>
  <c r="AH38" i="27"/>
  <c r="AI17" i="27"/>
  <c r="D26" i="26"/>
  <c r="D18" i="26"/>
  <c r="G13" i="26"/>
  <c r="D68" i="12" l="1"/>
  <c r="E5" i="39"/>
  <c r="D16" i="26"/>
  <c r="AI20" i="27"/>
  <c r="AI32" i="27" s="1"/>
  <c r="AH34" i="27"/>
  <c r="AH36" i="27" s="1"/>
  <c r="D22" i="26"/>
  <c r="G24" i="26"/>
  <c r="H8" i="13" s="1"/>
  <c r="H13" i="26"/>
  <c r="D17" i="26" l="1"/>
  <c r="D19" i="26" s="1"/>
  <c r="E6" i="40" s="1"/>
  <c r="E4" i="39"/>
  <c r="E6" i="39" s="1"/>
  <c r="E7" i="39" s="1"/>
  <c r="AJ23" i="13"/>
  <c r="D27" i="14"/>
  <c r="D24" i="26"/>
  <c r="E8" i="13" s="1"/>
  <c r="E15" i="26"/>
  <c r="F22" i="13" s="1"/>
  <c r="AI18" i="27"/>
  <c r="H24" i="26"/>
  <c r="I8" i="13" s="1"/>
  <c r="I13" i="26"/>
  <c r="E40" i="40" l="1"/>
  <c r="E18" i="26"/>
  <c r="F5" i="39" s="1"/>
  <c r="E26" i="26"/>
  <c r="AI19" i="27"/>
  <c r="AI22" i="27" s="1"/>
  <c r="J13" i="26"/>
  <c r="I24" i="26"/>
  <c r="J8" i="13" s="1"/>
  <c r="AK40" i="11" l="1"/>
  <c r="AK65" i="11"/>
  <c r="E22" i="26"/>
  <c r="E68" i="12"/>
  <c r="E16" i="26"/>
  <c r="AI21" i="27"/>
  <c r="AI28" i="27" s="1"/>
  <c r="AI30" i="27" s="1"/>
  <c r="AJ46" i="12" s="1"/>
  <c r="AK15" i="34" s="1"/>
  <c r="AI38" i="27"/>
  <c r="AJ17" i="27"/>
  <c r="J24" i="26"/>
  <c r="K8" i="13" s="1"/>
  <c r="K13" i="26"/>
  <c r="E17" i="26" l="1"/>
  <c r="E19" i="26" s="1"/>
  <c r="F6" i="40" s="1"/>
  <c r="F4" i="39"/>
  <c r="F6" i="39" s="1"/>
  <c r="F7" i="39" s="1"/>
  <c r="E27" i="14"/>
  <c r="E24" i="26"/>
  <c r="F8" i="13" s="1"/>
  <c r="F15" i="26"/>
  <c r="G22" i="13" s="1"/>
  <c r="AJ20" i="27"/>
  <c r="AJ32" i="27" s="1"/>
  <c r="AI34" i="27"/>
  <c r="AI36" i="27" s="1"/>
  <c r="K24" i="26"/>
  <c r="L8" i="13" s="1"/>
  <c r="L13" i="26"/>
  <c r="AK23" i="13" l="1"/>
  <c r="F18" i="26"/>
  <c r="F26" i="26"/>
  <c r="AJ18" i="27"/>
  <c r="L24" i="26"/>
  <c r="M8" i="13" s="1"/>
  <c r="M13" i="26"/>
  <c r="F68" i="12" l="1"/>
  <c r="G5" i="39"/>
  <c r="F22" i="26"/>
  <c r="F16" i="26"/>
  <c r="AJ19" i="27"/>
  <c r="AJ22" i="27" s="1"/>
  <c r="M24" i="26"/>
  <c r="N8" i="13" s="1"/>
  <c r="N13" i="26"/>
  <c r="F17" i="26" l="1"/>
  <c r="F19" i="26" s="1"/>
  <c r="G4" i="39"/>
  <c r="G6" i="39" s="1"/>
  <c r="AL65" i="11"/>
  <c r="AL40" i="11"/>
  <c r="F24" i="26"/>
  <c r="G8" i="13" s="1"/>
  <c r="G15" i="26"/>
  <c r="H22" i="13" s="1"/>
  <c r="AJ21" i="27"/>
  <c r="AJ28" i="27" s="1"/>
  <c r="AJ30" i="27" s="1"/>
  <c r="AK46" i="12" s="1"/>
  <c r="AL15" i="34" s="1"/>
  <c r="AK17" i="27"/>
  <c r="AJ38" i="27"/>
  <c r="N24" i="26"/>
  <c r="O8" i="13" s="1"/>
  <c r="O13" i="26"/>
  <c r="F27" i="14" l="1"/>
  <c r="G6" i="40"/>
  <c r="G26" i="26"/>
  <c r="G18" i="26"/>
  <c r="AK20" i="27"/>
  <c r="AK32" i="27" s="1"/>
  <c r="AJ34" i="27"/>
  <c r="AJ36" i="27" s="1"/>
  <c r="O24" i="26"/>
  <c r="P8" i="13" s="1"/>
  <c r="P13" i="26"/>
  <c r="G68" i="12" l="1"/>
  <c r="H5" i="39"/>
  <c r="AL23" i="13"/>
  <c r="G16" i="26"/>
  <c r="G22" i="26"/>
  <c r="AK18" i="27"/>
  <c r="P24" i="26"/>
  <c r="Q8" i="13" s="1"/>
  <c r="Q13" i="26"/>
  <c r="G17" i="26" l="1"/>
  <c r="G19" i="26" s="1"/>
  <c r="H6" i="40" s="1"/>
  <c r="H4" i="39"/>
  <c r="H6" i="39" s="1"/>
  <c r="H15" i="26"/>
  <c r="G27" i="14"/>
  <c r="AK19" i="27"/>
  <c r="AK22" i="27" s="1"/>
  <c r="R13" i="26"/>
  <c r="Q24" i="26"/>
  <c r="R8" i="13" s="1"/>
  <c r="AM65" i="11" l="1"/>
  <c r="AM40" i="11"/>
  <c r="H18" i="26"/>
  <c r="I22" i="13"/>
  <c r="H26" i="26"/>
  <c r="AK21" i="27"/>
  <c r="AK28" i="27" s="1"/>
  <c r="AK30" i="27" s="1"/>
  <c r="AL46" i="12" s="1"/>
  <c r="AK38" i="27"/>
  <c r="AL17" i="27"/>
  <c r="AL21" i="27" s="1"/>
  <c r="AL28" i="27" s="1"/>
  <c r="AL30" i="27" s="1"/>
  <c r="AL34" i="27" s="1"/>
  <c r="AL36" i="27" s="1"/>
  <c r="R24" i="26"/>
  <c r="S8" i="13" s="1"/>
  <c r="S13" i="26"/>
  <c r="H16" i="26" l="1"/>
  <c r="I5" i="39"/>
  <c r="AM15" i="34"/>
  <c r="H68" i="12"/>
  <c r="H22" i="26"/>
  <c r="AK34" i="27"/>
  <c r="AK36" i="27" s="1"/>
  <c r="S24" i="26"/>
  <c r="T8" i="13" s="1"/>
  <c r="T13" i="26"/>
  <c r="H17" i="26" l="1"/>
  <c r="H19" i="26" s="1"/>
  <c r="I4" i="39"/>
  <c r="I6" i="39" s="1"/>
  <c r="AM23" i="13"/>
  <c r="T24" i="26"/>
  <c r="U8" i="13" s="1"/>
  <c r="U13" i="26"/>
  <c r="I6" i="40" l="1"/>
  <c r="H27" i="14"/>
  <c r="I15" i="26"/>
  <c r="U24" i="26"/>
  <c r="V8" i="13" s="1"/>
  <c r="V13" i="26"/>
  <c r="J22" i="13" l="1"/>
  <c r="I18" i="26"/>
  <c r="I26" i="26"/>
  <c r="V24" i="26"/>
  <c r="W8" i="13" s="1"/>
  <c r="W13" i="26"/>
  <c r="I16" i="26" l="1"/>
  <c r="J5" i="39"/>
  <c r="I68" i="12"/>
  <c r="I22" i="26"/>
  <c r="W24" i="26"/>
  <c r="X8" i="13" s="1"/>
  <c r="X13" i="26"/>
  <c r="I17" i="26" l="1"/>
  <c r="I19" i="26" s="1"/>
  <c r="J4" i="39"/>
  <c r="J6" i="39" s="1"/>
  <c r="X24" i="26"/>
  <c r="Y8" i="13" s="1"/>
  <c r="Y13" i="26"/>
  <c r="J6" i="40" l="1"/>
  <c r="J15" i="26"/>
  <c r="I27" i="14"/>
  <c r="Z13" i="26"/>
  <c r="Y24" i="26"/>
  <c r="Z8" i="13" s="1"/>
  <c r="J18" i="26" l="1"/>
  <c r="J26" i="26"/>
  <c r="K22" i="13"/>
  <c r="J16" i="26"/>
  <c r="Z24" i="26"/>
  <c r="AA8" i="13" s="1"/>
  <c r="AA13" i="26"/>
  <c r="J17" i="26" l="1"/>
  <c r="J19" i="26" s="1"/>
  <c r="K4" i="39"/>
  <c r="K5" i="39"/>
  <c r="J68" i="12"/>
  <c r="J22" i="26"/>
  <c r="AA24" i="26"/>
  <c r="AB8" i="13" s="1"/>
  <c r="AB13" i="26"/>
  <c r="K6" i="39" l="1"/>
  <c r="K6" i="40"/>
  <c r="J27" i="14"/>
  <c r="K15" i="26"/>
  <c r="AB24" i="26"/>
  <c r="AC8" i="13" s="1"/>
  <c r="AC13" i="26"/>
  <c r="K26" i="26" l="1"/>
  <c r="L22" i="13"/>
  <c r="K18" i="26"/>
  <c r="AC24" i="26"/>
  <c r="AD8" i="13" s="1"/>
  <c r="AD13" i="26"/>
  <c r="K16" i="26" l="1"/>
  <c r="L5" i="39"/>
  <c r="K68" i="12"/>
  <c r="K22" i="26"/>
  <c r="AD24" i="26"/>
  <c r="AE8" i="13" s="1"/>
  <c r="AE13" i="26"/>
  <c r="K17" i="26" l="1"/>
  <c r="K19" i="26" s="1"/>
  <c r="L4" i="39"/>
  <c r="L6" i="39" s="1"/>
  <c r="AE24" i="26"/>
  <c r="AF8" i="13" s="1"/>
  <c r="AF13" i="26"/>
  <c r="L6" i="40" l="1"/>
  <c r="L15" i="26"/>
  <c r="K27" i="14"/>
  <c r="AF24" i="26"/>
  <c r="AG8" i="13" s="1"/>
  <c r="AG13" i="26"/>
  <c r="M22" i="13" l="1"/>
  <c r="L18" i="26"/>
  <c r="L26" i="26"/>
  <c r="AH13" i="26"/>
  <c r="AG24" i="26"/>
  <c r="AH8" i="13" s="1"/>
  <c r="L16" i="26" l="1"/>
  <c r="M5" i="39"/>
  <c r="L68" i="12"/>
  <c r="L22" i="26"/>
  <c r="AH24" i="26"/>
  <c r="AI8" i="13" s="1"/>
  <c r="AI13" i="26"/>
  <c r="L17" i="26" l="1"/>
  <c r="L19" i="26" s="1"/>
  <c r="M4" i="39"/>
  <c r="M6" i="39" s="1"/>
  <c r="AI24" i="26"/>
  <c r="AJ8" i="13" s="1"/>
  <c r="AJ13" i="26"/>
  <c r="M6" i="40" l="1"/>
  <c r="M15" i="26"/>
  <c r="L27" i="14"/>
  <c r="AJ24" i="26"/>
  <c r="AK8" i="13" s="1"/>
  <c r="AK13" i="26"/>
  <c r="M18" i="26" l="1"/>
  <c r="M26" i="26"/>
  <c r="N22" i="13"/>
  <c r="AK24" i="26"/>
  <c r="AL8" i="13" s="1"/>
  <c r="AL13" i="26"/>
  <c r="M16" i="26" l="1"/>
  <c r="N5" i="39"/>
  <c r="M68" i="12"/>
  <c r="M22" i="26"/>
  <c r="AL24" i="26"/>
  <c r="AM8" i="13" s="1"/>
  <c r="AM13" i="26"/>
  <c r="M17" i="26" l="1"/>
  <c r="M19" i="26" s="1"/>
  <c r="N4" i="39"/>
  <c r="N6" i="39" s="1"/>
  <c r="AM24" i="26"/>
  <c r="N6" i="40" l="1"/>
  <c r="M27" i="14"/>
  <c r="N15" i="26"/>
  <c r="N18" i="26" l="1"/>
  <c r="N26" i="26"/>
  <c r="O22" i="13"/>
  <c r="N16" i="26" l="1"/>
  <c r="O5" i="39"/>
  <c r="N22" i="26"/>
  <c r="N68" i="12"/>
  <c r="N17" i="26" l="1"/>
  <c r="N19" i="26" s="1"/>
  <c r="O4" i="39"/>
  <c r="O6" i="39" s="1"/>
  <c r="O6" i="40" l="1"/>
  <c r="N27" i="14"/>
  <c r="O15" i="26"/>
  <c r="O26" i="26" l="1"/>
  <c r="O18" i="26"/>
  <c r="P22" i="13"/>
  <c r="O16" i="26" l="1"/>
  <c r="P5" i="39"/>
  <c r="O68" i="12"/>
  <c r="O22" i="26"/>
  <c r="O17" i="26" l="1"/>
  <c r="O19" i="26" s="1"/>
  <c r="P4" i="39"/>
  <c r="P6" i="39" s="1"/>
  <c r="P6" i="40" l="1"/>
  <c r="P15" i="26"/>
  <c r="O27" i="14"/>
  <c r="P18" i="26" l="1"/>
  <c r="Q22" i="13"/>
  <c r="P26" i="26"/>
  <c r="P16" i="26" l="1"/>
  <c r="Q5" i="39"/>
  <c r="P68" i="12"/>
  <c r="P22" i="26"/>
  <c r="P17" i="26" l="1"/>
  <c r="P19" i="26" s="1"/>
  <c r="Q4" i="39"/>
  <c r="Q6" i="39" s="1"/>
  <c r="Q6" i="40" l="1"/>
  <c r="Q15" i="26"/>
  <c r="P27" i="14"/>
  <c r="Q26" i="26" l="1"/>
  <c r="Q18" i="26"/>
  <c r="R22" i="13"/>
  <c r="Q16" i="26" l="1"/>
  <c r="R5" i="39"/>
  <c r="Q68" i="12"/>
  <c r="Q22" i="26"/>
  <c r="Q17" i="26" l="1"/>
  <c r="Q19" i="26" s="1"/>
  <c r="R4" i="39"/>
  <c r="R6" i="39" s="1"/>
  <c r="R6" i="40" l="1"/>
  <c r="Q27" i="14"/>
  <c r="R15" i="26"/>
  <c r="R18" i="26" l="1"/>
  <c r="R26" i="26"/>
  <c r="S22" i="13"/>
  <c r="R16" i="26" l="1"/>
  <c r="S5" i="39"/>
  <c r="R68" i="12"/>
  <c r="R22" i="26"/>
  <c r="R17" i="26" l="1"/>
  <c r="R19" i="26" s="1"/>
  <c r="S4" i="39"/>
  <c r="S6" i="39" s="1"/>
  <c r="S6" i="40" l="1"/>
  <c r="R27" i="14"/>
  <c r="S15" i="26"/>
  <c r="S26" i="26" l="1"/>
  <c r="S18" i="26"/>
  <c r="T22" i="13"/>
  <c r="S16" i="26" l="1"/>
  <c r="T5" i="39"/>
  <c r="S68" i="12"/>
  <c r="S22" i="26"/>
  <c r="S17" i="26" l="1"/>
  <c r="S19" i="26" s="1"/>
  <c r="T4" i="39"/>
  <c r="T6" i="39" s="1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24" i="12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D20" i="13"/>
  <c r="T6" i="40" l="1"/>
  <c r="T15" i="26"/>
  <c r="S27" i="14"/>
  <c r="T18" i="26" l="1"/>
  <c r="U22" i="13"/>
  <c r="T26" i="26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C18" i="14"/>
  <c r="C17" i="14"/>
  <c r="C16" i="14"/>
  <c r="C15" i="14"/>
  <c r="C14" i="14"/>
  <c r="D26" i="11" s="1"/>
  <c r="T16" i="26" l="1"/>
  <c r="U5" i="39"/>
  <c r="T68" i="12"/>
  <c r="T22" i="26"/>
  <c r="T17" i="26" l="1"/>
  <c r="T19" i="26" s="1"/>
  <c r="U4" i="39"/>
  <c r="U6" i="39" s="1"/>
  <c r="C106" i="24"/>
  <c r="C107" i="24"/>
  <c r="C108" i="24"/>
  <c r="C109" i="24"/>
  <c r="C110" i="24"/>
  <c r="C111" i="24"/>
  <c r="C112" i="24"/>
  <c r="C113" i="24"/>
  <c r="C114" i="24"/>
  <c r="C115" i="24"/>
  <c r="C116" i="24"/>
  <c r="C117" i="24"/>
  <c r="C118" i="24"/>
  <c r="C119" i="24"/>
  <c r="C120" i="24"/>
  <c r="C121" i="24"/>
  <c r="C122" i="24"/>
  <c r="C123" i="24"/>
  <c r="C124" i="24"/>
  <c r="AD21" i="14" l="1"/>
  <c r="AE21" i="14"/>
  <c r="O21" i="14"/>
  <c r="V21" i="14"/>
  <c r="AC21" i="14"/>
  <c r="M21" i="14"/>
  <c r="AF21" i="14"/>
  <c r="P21" i="14"/>
  <c r="N21" i="14"/>
  <c r="AA21" i="14"/>
  <c r="K21" i="14"/>
  <c r="AL21" i="14"/>
  <c r="R21" i="14"/>
  <c r="Y21" i="14"/>
  <c r="I21" i="14"/>
  <c r="AB21" i="14"/>
  <c r="L21" i="14"/>
  <c r="C21" i="14"/>
  <c r="W21" i="14"/>
  <c r="G21" i="14"/>
  <c r="AH21" i="14"/>
  <c r="J21" i="14"/>
  <c r="AK21" i="14"/>
  <c r="U21" i="14"/>
  <c r="E21" i="14"/>
  <c r="X21" i="14"/>
  <c r="H21" i="14"/>
  <c r="AI21" i="14"/>
  <c r="S21" i="14"/>
  <c r="Z21" i="14"/>
  <c r="F21" i="14"/>
  <c r="AG21" i="14"/>
  <c r="Q21" i="14"/>
  <c r="AJ21" i="14"/>
  <c r="T21" i="14"/>
  <c r="D21" i="14"/>
  <c r="E20" i="14"/>
  <c r="I20" i="14"/>
  <c r="M20" i="14"/>
  <c r="Q20" i="14"/>
  <c r="U20" i="14"/>
  <c r="Y20" i="14"/>
  <c r="AC20" i="14"/>
  <c r="AG20" i="14"/>
  <c r="AK20" i="14"/>
  <c r="D20" i="14"/>
  <c r="F20" i="14"/>
  <c r="J20" i="14"/>
  <c r="N20" i="14"/>
  <c r="R20" i="14"/>
  <c r="V20" i="14"/>
  <c r="Z20" i="14"/>
  <c r="AD20" i="14"/>
  <c r="AH20" i="14"/>
  <c r="AL20" i="14"/>
  <c r="G20" i="14"/>
  <c r="K20" i="14"/>
  <c r="O20" i="14"/>
  <c r="S20" i="14"/>
  <c r="W20" i="14"/>
  <c r="AA20" i="14"/>
  <c r="AE20" i="14"/>
  <c r="AI20" i="14"/>
  <c r="H20" i="14"/>
  <c r="L20" i="14"/>
  <c r="P20" i="14"/>
  <c r="T20" i="14"/>
  <c r="X20" i="14"/>
  <c r="AB20" i="14"/>
  <c r="AF20" i="14"/>
  <c r="AJ20" i="14"/>
  <c r="C20" i="14"/>
  <c r="H22" i="14"/>
  <c r="L22" i="14"/>
  <c r="P22" i="14"/>
  <c r="T22" i="14"/>
  <c r="X22" i="14"/>
  <c r="AB22" i="14"/>
  <c r="AF22" i="14"/>
  <c r="AJ22" i="14"/>
  <c r="AK22" i="14"/>
  <c r="V22" i="14"/>
  <c r="AL22" i="14"/>
  <c r="I22" i="14"/>
  <c r="M22" i="14"/>
  <c r="Q22" i="14"/>
  <c r="U22" i="14"/>
  <c r="Y22" i="14"/>
  <c r="AC22" i="14"/>
  <c r="AG22" i="14"/>
  <c r="D22" i="14"/>
  <c r="AD22" i="14"/>
  <c r="F22" i="14"/>
  <c r="J22" i="14"/>
  <c r="N22" i="14"/>
  <c r="R22" i="14"/>
  <c r="Z22" i="14"/>
  <c r="E22" i="14"/>
  <c r="G22" i="14"/>
  <c r="K22" i="14"/>
  <c r="O22" i="14"/>
  <c r="S22" i="14"/>
  <c r="W22" i="14"/>
  <c r="AA22" i="14"/>
  <c r="AE22" i="14"/>
  <c r="AI22" i="14"/>
  <c r="C22" i="14"/>
  <c r="AH22" i="14"/>
  <c r="U6" i="40"/>
  <c r="T27" i="14"/>
  <c r="U15" i="26"/>
  <c r="D36" i="11"/>
  <c r="E36" i="11" s="1"/>
  <c r="F36" i="11" s="1"/>
  <c r="G36" i="11" s="1"/>
  <c r="H36" i="11" s="1"/>
  <c r="I36" i="11" s="1"/>
  <c r="J36" i="11" s="1"/>
  <c r="K36" i="11" s="1"/>
  <c r="L36" i="11" s="1"/>
  <c r="M36" i="11" s="1"/>
  <c r="N36" i="11" s="1"/>
  <c r="O36" i="11" s="1"/>
  <c r="P36" i="11" s="1"/>
  <c r="Q36" i="11" s="1"/>
  <c r="R36" i="11" s="1"/>
  <c r="S36" i="11" s="1"/>
  <c r="T36" i="11" s="1"/>
  <c r="U36" i="11" s="1"/>
  <c r="V36" i="11" s="1"/>
  <c r="W36" i="11" s="1"/>
  <c r="X36" i="11" s="1"/>
  <c r="Y36" i="11" s="1"/>
  <c r="Z36" i="11" s="1"/>
  <c r="AA36" i="11" s="1"/>
  <c r="AB36" i="11" s="1"/>
  <c r="AC36" i="11" s="1"/>
  <c r="AD36" i="11" s="1"/>
  <c r="AE36" i="11" s="1"/>
  <c r="AF36" i="11" s="1"/>
  <c r="AG36" i="11" s="1"/>
  <c r="AH36" i="11" s="1"/>
  <c r="AI36" i="11" s="1"/>
  <c r="AJ36" i="11" s="1"/>
  <c r="AK36" i="11" s="1"/>
  <c r="AL36" i="11" s="1"/>
  <c r="AM36" i="11" s="1"/>
  <c r="D35" i="1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AD35" i="11" s="1"/>
  <c r="AE35" i="11" s="1"/>
  <c r="AF35" i="11" s="1"/>
  <c r="AG35" i="11" s="1"/>
  <c r="AH35" i="11" s="1"/>
  <c r="AI35" i="11" s="1"/>
  <c r="AJ35" i="11" s="1"/>
  <c r="AK35" i="11" s="1"/>
  <c r="AL35" i="11" s="1"/>
  <c r="AM35" i="11" s="1"/>
  <c r="D30" i="1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Q30" i="11" s="1"/>
  <c r="R30" i="11" s="1"/>
  <c r="S30" i="11" s="1"/>
  <c r="T30" i="11" s="1"/>
  <c r="U30" i="11" s="1"/>
  <c r="V30" i="11" s="1"/>
  <c r="W30" i="11" s="1"/>
  <c r="X30" i="11" s="1"/>
  <c r="Y30" i="11" s="1"/>
  <c r="Z30" i="11" s="1"/>
  <c r="AA30" i="11" s="1"/>
  <c r="AB30" i="11" s="1"/>
  <c r="AC30" i="11" s="1"/>
  <c r="AD30" i="11" s="1"/>
  <c r="AE30" i="11" s="1"/>
  <c r="AF30" i="11" s="1"/>
  <c r="AG30" i="11" s="1"/>
  <c r="AH30" i="11" s="1"/>
  <c r="AI30" i="11" s="1"/>
  <c r="AJ30" i="11" s="1"/>
  <c r="AK30" i="11" s="1"/>
  <c r="AL30" i="11" s="1"/>
  <c r="AM30" i="11" s="1"/>
  <c r="U18" i="26" l="1"/>
  <c r="U26" i="26"/>
  <c r="V22" i="13"/>
  <c r="C175" i="24"/>
  <c r="H197" i="24"/>
  <c r="I197" i="24" s="1"/>
  <c r="H196" i="24"/>
  <c r="I196" i="24" s="1"/>
  <c r="H195" i="24"/>
  <c r="H194" i="24"/>
  <c r="H193" i="24"/>
  <c r="I193" i="24" s="1"/>
  <c r="H192" i="24"/>
  <c r="I192" i="24" s="1"/>
  <c r="H191" i="24"/>
  <c r="H190" i="24"/>
  <c r="I190" i="24" s="1"/>
  <c r="H189" i="24"/>
  <c r="I189" i="24" s="1"/>
  <c r="H188" i="24"/>
  <c r="I188" i="24" s="1"/>
  <c r="AV164" i="24" s="1"/>
  <c r="J164" i="24" s="1"/>
  <c r="H187" i="24"/>
  <c r="H186" i="24"/>
  <c r="H185" i="24"/>
  <c r="H184" i="24"/>
  <c r="H183" i="24"/>
  <c r="H182" i="24"/>
  <c r="H181" i="24"/>
  <c r="H180" i="24"/>
  <c r="AV154" i="24"/>
  <c r="AW154" i="24" s="1"/>
  <c r="AX154" i="24" s="1"/>
  <c r="AY154" i="24" s="1"/>
  <c r="AZ154" i="24" s="1"/>
  <c r="BA154" i="24" s="1"/>
  <c r="BB154" i="24" s="1"/>
  <c r="BC154" i="24" s="1"/>
  <c r="BD154" i="24" s="1"/>
  <c r="BE154" i="24" s="1"/>
  <c r="BF154" i="24" s="1"/>
  <c r="BG154" i="24" s="1"/>
  <c r="BH154" i="24" s="1"/>
  <c r="BI154" i="24" s="1"/>
  <c r="BJ154" i="24" s="1"/>
  <c r="BK154" i="24" s="1"/>
  <c r="BL154" i="24" s="1"/>
  <c r="BM154" i="24" s="1"/>
  <c r="BN154" i="24" s="1"/>
  <c r="BO154" i="24" s="1"/>
  <c r="BP154" i="24" s="1"/>
  <c r="BQ154" i="24" s="1"/>
  <c r="BR154" i="24" s="1"/>
  <c r="BS154" i="24" s="1"/>
  <c r="BT154" i="24" s="1"/>
  <c r="BU154" i="24" s="1"/>
  <c r="BV154" i="24" s="1"/>
  <c r="BW154" i="24" s="1"/>
  <c r="BX154" i="24" s="1"/>
  <c r="BY154" i="24" s="1"/>
  <c r="BZ154" i="24" s="1"/>
  <c r="CA154" i="24" s="1"/>
  <c r="CB154" i="24" s="1"/>
  <c r="CC154" i="24" s="1"/>
  <c r="CD154" i="24" s="1"/>
  <c r="C154" i="24"/>
  <c r="B154" i="24"/>
  <c r="C126" i="24"/>
  <c r="H148" i="24"/>
  <c r="I148" i="24" s="1"/>
  <c r="H147" i="24"/>
  <c r="H146" i="24"/>
  <c r="I146" i="24" s="1"/>
  <c r="J146" i="24" s="1"/>
  <c r="K146" i="24" s="1"/>
  <c r="L146" i="24" s="1"/>
  <c r="M146" i="24" s="1"/>
  <c r="N146" i="24" s="1"/>
  <c r="O146" i="24" s="1"/>
  <c r="P146" i="24" s="1"/>
  <c r="Q146" i="24" s="1"/>
  <c r="R146" i="24" s="1"/>
  <c r="S146" i="24" s="1"/>
  <c r="T146" i="24" s="1"/>
  <c r="U146" i="24" s="1"/>
  <c r="V146" i="24" s="1"/>
  <c r="W146" i="24" s="1"/>
  <c r="X146" i="24" s="1"/>
  <c r="Y146" i="24" s="1"/>
  <c r="Z146" i="24" s="1"/>
  <c r="AA146" i="24" s="1"/>
  <c r="AB146" i="24" s="1"/>
  <c r="AC146" i="24" s="1"/>
  <c r="AD146" i="24" s="1"/>
  <c r="AE146" i="24" s="1"/>
  <c r="AF146" i="24" s="1"/>
  <c r="AG146" i="24" s="1"/>
  <c r="AH146" i="24" s="1"/>
  <c r="AI146" i="24" s="1"/>
  <c r="AJ146" i="24" s="1"/>
  <c r="AK146" i="24" s="1"/>
  <c r="AL146" i="24" s="1"/>
  <c r="AM146" i="24" s="1"/>
  <c r="AN146" i="24" s="1"/>
  <c r="AO146" i="24" s="1"/>
  <c r="AP146" i="24" s="1"/>
  <c r="AQ146" i="24" s="1"/>
  <c r="CD122" i="24" s="1"/>
  <c r="H145" i="24"/>
  <c r="H144" i="24"/>
  <c r="I144" i="24" s="1"/>
  <c r="H143" i="24"/>
  <c r="H142" i="24"/>
  <c r="I142" i="24" s="1"/>
  <c r="J142" i="24" s="1"/>
  <c r="K142" i="24" s="1"/>
  <c r="L142" i="24" s="1"/>
  <c r="M142" i="24" s="1"/>
  <c r="N142" i="24" s="1"/>
  <c r="O142" i="24" s="1"/>
  <c r="P142" i="24" s="1"/>
  <c r="Q142" i="24" s="1"/>
  <c r="R142" i="24" s="1"/>
  <c r="S142" i="24" s="1"/>
  <c r="T142" i="24" s="1"/>
  <c r="U142" i="24" s="1"/>
  <c r="V142" i="24" s="1"/>
  <c r="W142" i="24" s="1"/>
  <c r="X142" i="24" s="1"/>
  <c r="Y142" i="24" s="1"/>
  <c r="Z142" i="24" s="1"/>
  <c r="AA142" i="24" s="1"/>
  <c r="AB142" i="24" s="1"/>
  <c r="AC142" i="24" s="1"/>
  <c r="AD142" i="24" s="1"/>
  <c r="AE142" i="24" s="1"/>
  <c r="AF142" i="24" s="1"/>
  <c r="AG142" i="24" s="1"/>
  <c r="AH142" i="24" s="1"/>
  <c r="AI142" i="24" s="1"/>
  <c r="AJ142" i="24" s="1"/>
  <c r="AK142" i="24" s="1"/>
  <c r="AL142" i="24" s="1"/>
  <c r="AM142" i="24" s="1"/>
  <c r="AN142" i="24" s="1"/>
  <c r="AO142" i="24" s="1"/>
  <c r="AP142" i="24" s="1"/>
  <c r="AQ142" i="24" s="1"/>
  <c r="CD118" i="24" s="1"/>
  <c r="H141" i="24"/>
  <c r="H140" i="24"/>
  <c r="I140" i="24" s="1"/>
  <c r="H139" i="24"/>
  <c r="H138" i="24"/>
  <c r="I138" i="24" s="1"/>
  <c r="H137" i="24"/>
  <c r="H136" i="24"/>
  <c r="I136" i="24" s="1"/>
  <c r="H135" i="24"/>
  <c r="H133" i="24"/>
  <c r="H132" i="24"/>
  <c r="I132" i="24" s="1"/>
  <c r="D38" i="11"/>
  <c r="C56" i="12" s="1"/>
  <c r="AV105" i="24"/>
  <c r="AW105" i="24" s="1"/>
  <c r="AX105" i="24" s="1"/>
  <c r="AY105" i="24" s="1"/>
  <c r="AZ105" i="24" s="1"/>
  <c r="BA105" i="24" s="1"/>
  <c r="BB105" i="24" s="1"/>
  <c r="BC105" i="24" s="1"/>
  <c r="BD105" i="24" s="1"/>
  <c r="BE105" i="24" s="1"/>
  <c r="BF105" i="24" s="1"/>
  <c r="BG105" i="24" s="1"/>
  <c r="BH105" i="24" s="1"/>
  <c r="BI105" i="24" s="1"/>
  <c r="BJ105" i="24" s="1"/>
  <c r="BK105" i="24" s="1"/>
  <c r="BL105" i="24" s="1"/>
  <c r="BM105" i="24" s="1"/>
  <c r="BN105" i="24" s="1"/>
  <c r="BO105" i="24" s="1"/>
  <c r="BP105" i="24" s="1"/>
  <c r="BQ105" i="24" s="1"/>
  <c r="BR105" i="24" s="1"/>
  <c r="BS105" i="24" s="1"/>
  <c r="BT105" i="24" s="1"/>
  <c r="BU105" i="24" s="1"/>
  <c r="BV105" i="24" s="1"/>
  <c r="BW105" i="24" s="1"/>
  <c r="BX105" i="24" s="1"/>
  <c r="BY105" i="24" s="1"/>
  <c r="BZ105" i="24" s="1"/>
  <c r="CA105" i="24" s="1"/>
  <c r="CB105" i="24" s="1"/>
  <c r="CC105" i="24" s="1"/>
  <c r="CD105" i="24" s="1"/>
  <c r="AQ75" i="24"/>
  <c r="AQ99" i="24" s="1"/>
  <c r="AP75" i="24"/>
  <c r="AP99" i="24" s="1"/>
  <c r="AO75" i="24"/>
  <c r="AO99" i="24" s="1"/>
  <c r="AN75" i="24"/>
  <c r="AN99" i="24" s="1"/>
  <c r="AM75" i="24"/>
  <c r="AM99" i="24" s="1"/>
  <c r="AL75" i="24"/>
  <c r="AL99" i="24" s="1"/>
  <c r="AK75" i="24"/>
  <c r="AK99" i="24" s="1"/>
  <c r="AJ75" i="24"/>
  <c r="AJ99" i="24" s="1"/>
  <c r="AI75" i="24"/>
  <c r="AI99" i="24" s="1"/>
  <c r="AH75" i="24"/>
  <c r="AH99" i="24" s="1"/>
  <c r="AG75" i="24"/>
  <c r="AG99" i="24" s="1"/>
  <c r="AF75" i="24"/>
  <c r="AF99" i="24" s="1"/>
  <c r="AE75" i="24"/>
  <c r="AE99" i="24" s="1"/>
  <c r="AD75" i="24"/>
  <c r="AD99" i="24" s="1"/>
  <c r="AC75" i="24"/>
  <c r="AC99" i="24" s="1"/>
  <c r="AB75" i="24"/>
  <c r="AB99" i="24" s="1"/>
  <c r="AA75" i="24"/>
  <c r="AA99" i="24" s="1"/>
  <c r="Z75" i="24"/>
  <c r="Z99" i="24" s="1"/>
  <c r="Y75" i="24"/>
  <c r="Y99" i="24" s="1"/>
  <c r="X75" i="24"/>
  <c r="X99" i="24" s="1"/>
  <c r="W75" i="24"/>
  <c r="W99" i="24" s="1"/>
  <c r="V75" i="24"/>
  <c r="V99" i="24" s="1"/>
  <c r="U75" i="24"/>
  <c r="U99" i="24" s="1"/>
  <c r="T75" i="24"/>
  <c r="T99" i="24" s="1"/>
  <c r="S75" i="24"/>
  <c r="S99" i="24" s="1"/>
  <c r="R75" i="24"/>
  <c r="R99" i="24" s="1"/>
  <c r="Q75" i="24"/>
  <c r="Q99" i="24" s="1"/>
  <c r="P75" i="24"/>
  <c r="P99" i="24" s="1"/>
  <c r="O75" i="24"/>
  <c r="O99" i="24" s="1"/>
  <c r="N75" i="24"/>
  <c r="N99" i="24" s="1"/>
  <c r="M75" i="24"/>
  <c r="M99" i="24" s="1"/>
  <c r="L75" i="24"/>
  <c r="L99" i="24" s="1"/>
  <c r="K75" i="24"/>
  <c r="K99" i="24" s="1"/>
  <c r="J75" i="24"/>
  <c r="J99" i="24" s="1"/>
  <c r="I75" i="24"/>
  <c r="I99" i="24" s="1"/>
  <c r="H75" i="24"/>
  <c r="AQ74" i="24"/>
  <c r="AQ98" i="24" s="1"/>
  <c r="AP74" i="24"/>
  <c r="AP98" i="24" s="1"/>
  <c r="AO74" i="24"/>
  <c r="AO98" i="24" s="1"/>
  <c r="AN74" i="24"/>
  <c r="AN98" i="24" s="1"/>
  <c r="AM74" i="24"/>
  <c r="AM98" i="24" s="1"/>
  <c r="AL74" i="24"/>
  <c r="AL98" i="24" s="1"/>
  <c r="AK74" i="24"/>
  <c r="AK98" i="24" s="1"/>
  <c r="AJ74" i="24"/>
  <c r="AJ98" i="24" s="1"/>
  <c r="AI74" i="24"/>
  <c r="AI98" i="24" s="1"/>
  <c r="AH74" i="24"/>
  <c r="AH98" i="24" s="1"/>
  <c r="AG74" i="24"/>
  <c r="AG98" i="24" s="1"/>
  <c r="AF74" i="24"/>
  <c r="AF98" i="24" s="1"/>
  <c r="AE74" i="24"/>
  <c r="AE98" i="24" s="1"/>
  <c r="AD74" i="24"/>
  <c r="AD98" i="24" s="1"/>
  <c r="AC74" i="24"/>
  <c r="AC98" i="24" s="1"/>
  <c r="AB74" i="24"/>
  <c r="AB98" i="24" s="1"/>
  <c r="AA74" i="24"/>
  <c r="AA98" i="24" s="1"/>
  <c r="Z74" i="24"/>
  <c r="Z98" i="24" s="1"/>
  <c r="Y74" i="24"/>
  <c r="Y98" i="24" s="1"/>
  <c r="X74" i="24"/>
  <c r="X98" i="24" s="1"/>
  <c r="W74" i="24"/>
  <c r="W98" i="24" s="1"/>
  <c r="V74" i="24"/>
  <c r="V98" i="24" s="1"/>
  <c r="U74" i="24"/>
  <c r="U98" i="24" s="1"/>
  <c r="T74" i="24"/>
  <c r="T98" i="24" s="1"/>
  <c r="S74" i="24"/>
  <c r="S98" i="24" s="1"/>
  <c r="R74" i="24"/>
  <c r="R98" i="24" s="1"/>
  <c r="Q74" i="24"/>
  <c r="Q98" i="24" s="1"/>
  <c r="P74" i="24"/>
  <c r="P98" i="24" s="1"/>
  <c r="O74" i="24"/>
  <c r="O98" i="24" s="1"/>
  <c r="N74" i="24"/>
  <c r="N98" i="24" s="1"/>
  <c r="M74" i="24"/>
  <c r="M98" i="24" s="1"/>
  <c r="L74" i="24"/>
  <c r="L98" i="24" s="1"/>
  <c r="K74" i="24"/>
  <c r="K98" i="24" s="1"/>
  <c r="J74" i="24"/>
  <c r="J98" i="24" s="1"/>
  <c r="I74" i="24"/>
  <c r="I98" i="24" s="1"/>
  <c r="H74" i="24"/>
  <c r="AQ73" i="24"/>
  <c r="AQ97" i="24" s="1"/>
  <c r="AP73" i="24"/>
  <c r="AP97" i="24" s="1"/>
  <c r="AO73" i="24"/>
  <c r="AO97" i="24" s="1"/>
  <c r="AN73" i="24"/>
  <c r="AN97" i="24" s="1"/>
  <c r="AM73" i="24"/>
  <c r="AM97" i="24" s="1"/>
  <c r="AL73" i="24"/>
  <c r="AL97" i="24" s="1"/>
  <c r="AK73" i="24"/>
  <c r="AK97" i="24" s="1"/>
  <c r="AJ73" i="24"/>
  <c r="AJ97" i="24" s="1"/>
  <c r="AI73" i="24"/>
  <c r="AI97" i="24" s="1"/>
  <c r="AH73" i="24"/>
  <c r="AH97" i="24" s="1"/>
  <c r="AG73" i="24"/>
  <c r="AG97" i="24" s="1"/>
  <c r="AF73" i="24"/>
  <c r="AF97" i="24" s="1"/>
  <c r="AE73" i="24"/>
  <c r="AE97" i="24" s="1"/>
  <c r="AD73" i="24"/>
  <c r="AD97" i="24" s="1"/>
  <c r="AC73" i="24"/>
  <c r="AC97" i="24" s="1"/>
  <c r="AB73" i="24"/>
  <c r="AB97" i="24" s="1"/>
  <c r="AA73" i="24"/>
  <c r="AA97" i="24" s="1"/>
  <c r="Z73" i="24"/>
  <c r="Z97" i="24" s="1"/>
  <c r="Y73" i="24"/>
  <c r="Y97" i="24" s="1"/>
  <c r="X73" i="24"/>
  <c r="X97" i="24" s="1"/>
  <c r="W73" i="24"/>
  <c r="W97" i="24" s="1"/>
  <c r="V73" i="24"/>
  <c r="V97" i="24" s="1"/>
  <c r="U73" i="24"/>
  <c r="U97" i="24" s="1"/>
  <c r="T73" i="24"/>
  <c r="T97" i="24" s="1"/>
  <c r="S73" i="24"/>
  <c r="S97" i="24" s="1"/>
  <c r="R73" i="24"/>
  <c r="R97" i="24" s="1"/>
  <c r="Q73" i="24"/>
  <c r="Q97" i="24" s="1"/>
  <c r="P73" i="24"/>
  <c r="P97" i="24" s="1"/>
  <c r="O73" i="24"/>
  <c r="O97" i="24" s="1"/>
  <c r="N73" i="24"/>
  <c r="N97" i="24" s="1"/>
  <c r="M73" i="24"/>
  <c r="M97" i="24" s="1"/>
  <c r="L73" i="24"/>
  <c r="L97" i="24" s="1"/>
  <c r="K73" i="24"/>
  <c r="K97" i="24" s="1"/>
  <c r="J73" i="24"/>
  <c r="J97" i="24" s="1"/>
  <c r="I73" i="24"/>
  <c r="I97" i="24" s="1"/>
  <c r="H73" i="24"/>
  <c r="AQ72" i="24"/>
  <c r="AQ96" i="24" s="1"/>
  <c r="AP72" i="24"/>
  <c r="AP96" i="24" s="1"/>
  <c r="AO72" i="24"/>
  <c r="AO96" i="24" s="1"/>
  <c r="AN72" i="24"/>
  <c r="AN96" i="24" s="1"/>
  <c r="AM72" i="24"/>
  <c r="AM96" i="24" s="1"/>
  <c r="AL72" i="24"/>
  <c r="AL96" i="24" s="1"/>
  <c r="AK72" i="24"/>
  <c r="AK96" i="24" s="1"/>
  <c r="AJ72" i="24"/>
  <c r="AJ96" i="24" s="1"/>
  <c r="AI72" i="24"/>
  <c r="AI96" i="24" s="1"/>
  <c r="AH72" i="24"/>
  <c r="AH96" i="24" s="1"/>
  <c r="AG72" i="24"/>
  <c r="AG96" i="24" s="1"/>
  <c r="AF72" i="24"/>
  <c r="AF96" i="24" s="1"/>
  <c r="AE72" i="24"/>
  <c r="AE96" i="24" s="1"/>
  <c r="AD72" i="24"/>
  <c r="AD96" i="24" s="1"/>
  <c r="AC72" i="24"/>
  <c r="AC96" i="24" s="1"/>
  <c r="AB72" i="24"/>
  <c r="AB96" i="24" s="1"/>
  <c r="AA72" i="24"/>
  <c r="AA96" i="24" s="1"/>
  <c r="Z72" i="24"/>
  <c r="Z96" i="24" s="1"/>
  <c r="Y72" i="24"/>
  <c r="Y96" i="24" s="1"/>
  <c r="X72" i="24"/>
  <c r="X96" i="24" s="1"/>
  <c r="W72" i="24"/>
  <c r="W96" i="24" s="1"/>
  <c r="V72" i="24"/>
  <c r="V96" i="24" s="1"/>
  <c r="U72" i="24"/>
  <c r="U96" i="24" s="1"/>
  <c r="T72" i="24"/>
  <c r="T96" i="24" s="1"/>
  <c r="S72" i="24"/>
  <c r="S96" i="24" s="1"/>
  <c r="R72" i="24"/>
  <c r="R96" i="24" s="1"/>
  <c r="Q72" i="24"/>
  <c r="Q96" i="24" s="1"/>
  <c r="P72" i="24"/>
  <c r="P96" i="24" s="1"/>
  <c r="O72" i="24"/>
  <c r="O96" i="24" s="1"/>
  <c r="N72" i="24"/>
  <c r="N96" i="24" s="1"/>
  <c r="M72" i="24"/>
  <c r="M96" i="24" s="1"/>
  <c r="L72" i="24"/>
  <c r="L96" i="24" s="1"/>
  <c r="K72" i="24"/>
  <c r="K96" i="24" s="1"/>
  <c r="J72" i="24"/>
  <c r="J96" i="24" s="1"/>
  <c r="I72" i="24"/>
  <c r="I96" i="24" s="1"/>
  <c r="H72" i="24"/>
  <c r="AQ71" i="24"/>
  <c r="AQ95" i="24" s="1"/>
  <c r="AP71" i="24"/>
  <c r="AP95" i="24" s="1"/>
  <c r="AO71" i="24"/>
  <c r="AO95" i="24" s="1"/>
  <c r="AN71" i="24"/>
  <c r="AN95" i="24" s="1"/>
  <c r="AM71" i="24"/>
  <c r="AM95" i="24" s="1"/>
  <c r="AL71" i="24"/>
  <c r="AL95" i="24" s="1"/>
  <c r="AK71" i="24"/>
  <c r="AK95" i="24" s="1"/>
  <c r="AJ71" i="24"/>
  <c r="AJ95" i="24" s="1"/>
  <c r="AI71" i="24"/>
  <c r="AI95" i="24" s="1"/>
  <c r="AH71" i="24"/>
  <c r="AH95" i="24" s="1"/>
  <c r="AG71" i="24"/>
  <c r="AG95" i="24" s="1"/>
  <c r="AF71" i="24"/>
  <c r="AF95" i="24" s="1"/>
  <c r="AE71" i="24"/>
  <c r="AE95" i="24" s="1"/>
  <c r="AD71" i="24"/>
  <c r="AD95" i="24" s="1"/>
  <c r="AC71" i="24"/>
  <c r="AC95" i="24" s="1"/>
  <c r="AB71" i="24"/>
  <c r="AB95" i="24" s="1"/>
  <c r="AA71" i="24"/>
  <c r="AA95" i="24" s="1"/>
  <c r="Z71" i="24"/>
  <c r="Z95" i="24" s="1"/>
  <c r="Y71" i="24"/>
  <c r="Y95" i="24" s="1"/>
  <c r="X71" i="24"/>
  <c r="X95" i="24" s="1"/>
  <c r="W71" i="24"/>
  <c r="W95" i="24" s="1"/>
  <c r="V71" i="24"/>
  <c r="V95" i="24" s="1"/>
  <c r="U71" i="24"/>
  <c r="U95" i="24" s="1"/>
  <c r="T71" i="24"/>
  <c r="T95" i="24" s="1"/>
  <c r="S71" i="24"/>
  <c r="S95" i="24" s="1"/>
  <c r="R71" i="24"/>
  <c r="R95" i="24" s="1"/>
  <c r="Q71" i="24"/>
  <c r="Q95" i="24" s="1"/>
  <c r="P71" i="24"/>
  <c r="P95" i="24" s="1"/>
  <c r="O71" i="24"/>
  <c r="O95" i="24" s="1"/>
  <c r="N71" i="24"/>
  <c r="N95" i="24" s="1"/>
  <c r="M71" i="24"/>
  <c r="M95" i="24" s="1"/>
  <c r="L71" i="24"/>
  <c r="L95" i="24" s="1"/>
  <c r="K71" i="24"/>
  <c r="K95" i="24" s="1"/>
  <c r="J71" i="24"/>
  <c r="J95" i="24" s="1"/>
  <c r="I71" i="24"/>
  <c r="I95" i="24" s="1"/>
  <c r="H71" i="24"/>
  <c r="AQ70" i="24"/>
  <c r="AQ94" i="24" s="1"/>
  <c r="AP70" i="24"/>
  <c r="AP94" i="24" s="1"/>
  <c r="AO70" i="24"/>
  <c r="AO94" i="24" s="1"/>
  <c r="AN70" i="24"/>
  <c r="AN94" i="24" s="1"/>
  <c r="AM70" i="24"/>
  <c r="AM94" i="24" s="1"/>
  <c r="AL70" i="24"/>
  <c r="AL94" i="24" s="1"/>
  <c r="AK70" i="24"/>
  <c r="AK94" i="24" s="1"/>
  <c r="AJ70" i="24"/>
  <c r="AJ94" i="24" s="1"/>
  <c r="AI70" i="24"/>
  <c r="AI94" i="24" s="1"/>
  <c r="AH70" i="24"/>
  <c r="AH94" i="24" s="1"/>
  <c r="AG70" i="24"/>
  <c r="AG94" i="24" s="1"/>
  <c r="AF70" i="24"/>
  <c r="AF94" i="24" s="1"/>
  <c r="AE70" i="24"/>
  <c r="AE94" i="24" s="1"/>
  <c r="AD70" i="24"/>
  <c r="AD94" i="24" s="1"/>
  <c r="AC70" i="24"/>
  <c r="AC94" i="24" s="1"/>
  <c r="AB70" i="24"/>
  <c r="AB94" i="24" s="1"/>
  <c r="AA70" i="24"/>
  <c r="AA94" i="24" s="1"/>
  <c r="Z70" i="24"/>
  <c r="Z94" i="24" s="1"/>
  <c r="Y70" i="24"/>
  <c r="Y94" i="24" s="1"/>
  <c r="X70" i="24"/>
  <c r="X94" i="24" s="1"/>
  <c r="W70" i="24"/>
  <c r="W94" i="24" s="1"/>
  <c r="V70" i="24"/>
  <c r="V94" i="24" s="1"/>
  <c r="U70" i="24"/>
  <c r="U94" i="24" s="1"/>
  <c r="T70" i="24"/>
  <c r="T94" i="24" s="1"/>
  <c r="S70" i="24"/>
  <c r="S94" i="24" s="1"/>
  <c r="R70" i="24"/>
  <c r="R94" i="24" s="1"/>
  <c r="Q70" i="24"/>
  <c r="Q94" i="24" s="1"/>
  <c r="P70" i="24"/>
  <c r="P94" i="24" s="1"/>
  <c r="O70" i="24"/>
  <c r="O94" i="24" s="1"/>
  <c r="N70" i="24"/>
  <c r="N94" i="24" s="1"/>
  <c r="M70" i="24"/>
  <c r="M94" i="24" s="1"/>
  <c r="L70" i="24"/>
  <c r="L94" i="24" s="1"/>
  <c r="K70" i="24"/>
  <c r="K94" i="24" s="1"/>
  <c r="J70" i="24"/>
  <c r="J94" i="24" s="1"/>
  <c r="I70" i="24"/>
  <c r="I94" i="24" s="1"/>
  <c r="H70" i="24"/>
  <c r="AQ69" i="24"/>
  <c r="AQ93" i="24" s="1"/>
  <c r="AP69" i="24"/>
  <c r="AP93" i="24" s="1"/>
  <c r="AO69" i="24"/>
  <c r="AO93" i="24" s="1"/>
  <c r="AN69" i="24"/>
  <c r="AN93" i="24" s="1"/>
  <c r="AM69" i="24"/>
  <c r="AM93" i="24" s="1"/>
  <c r="AL69" i="24"/>
  <c r="AL93" i="24" s="1"/>
  <c r="AK69" i="24"/>
  <c r="AK93" i="24" s="1"/>
  <c r="AJ69" i="24"/>
  <c r="AJ93" i="24" s="1"/>
  <c r="AI69" i="24"/>
  <c r="AI93" i="24" s="1"/>
  <c r="AH69" i="24"/>
  <c r="AH93" i="24" s="1"/>
  <c r="AG69" i="24"/>
  <c r="AG93" i="24" s="1"/>
  <c r="AF69" i="24"/>
  <c r="AF93" i="24" s="1"/>
  <c r="AE69" i="24"/>
  <c r="AE93" i="24" s="1"/>
  <c r="AD69" i="24"/>
  <c r="AD93" i="24" s="1"/>
  <c r="AC69" i="24"/>
  <c r="AC93" i="24" s="1"/>
  <c r="AB69" i="24"/>
  <c r="AB93" i="24" s="1"/>
  <c r="AA69" i="24"/>
  <c r="AA93" i="24" s="1"/>
  <c r="Z69" i="24"/>
  <c r="Z93" i="24" s="1"/>
  <c r="Y69" i="24"/>
  <c r="Y93" i="24" s="1"/>
  <c r="X69" i="24"/>
  <c r="X93" i="24" s="1"/>
  <c r="W69" i="24"/>
  <c r="W93" i="24" s="1"/>
  <c r="V69" i="24"/>
  <c r="V93" i="24" s="1"/>
  <c r="U69" i="24"/>
  <c r="U93" i="24" s="1"/>
  <c r="T69" i="24"/>
  <c r="T93" i="24" s="1"/>
  <c r="S69" i="24"/>
  <c r="S93" i="24" s="1"/>
  <c r="R69" i="24"/>
  <c r="R93" i="24" s="1"/>
  <c r="Q69" i="24"/>
  <c r="Q93" i="24" s="1"/>
  <c r="P69" i="24"/>
  <c r="P93" i="24" s="1"/>
  <c r="O69" i="24"/>
  <c r="O93" i="24" s="1"/>
  <c r="N69" i="24"/>
  <c r="N93" i="24" s="1"/>
  <c r="M69" i="24"/>
  <c r="M93" i="24" s="1"/>
  <c r="L69" i="24"/>
  <c r="L93" i="24" s="1"/>
  <c r="K69" i="24"/>
  <c r="K93" i="24" s="1"/>
  <c r="J69" i="24"/>
  <c r="J93" i="24" s="1"/>
  <c r="I69" i="24"/>
  <c r="I93" i="24" s="1"/>
  <c r="H69" i="24"/>
  <c r="AQ68" i="24"/>
  <c r="AQ92" i="24" s="1"/>
  <c r="AP68" i="24"/>
  <c r="AP92" i="24" s="1"/>
  <c r="AO68" i="24"/>
  <c r="AO92" i="24" s="1"/>
  <c r="AN68" i="24"/>
  <c r="AN92" i="24" s="1"/>
  <c r="AM68" i="24"/>
  <c r="AM92" i="24" s="1"/>
  <c r="AL68" i="24"/>
  <c r="AL92" i="24" s="1"/>
  <c r="AK68" i="24"/>
  <c r="AK92" i="24" s="1"/>
  <c r="AJ68" i="24"/>
  <c r="AJ92" i="24" s="1"/>
  <c r="AI68" i="24"/>
  <c r="AI92" i="24" s="1"/>
  <c r="AH68" i="24"/>
  <c r="AH92" i="24" s="1"/>
  <c r="AG68" i="24"/>
  <c r="AG92" i="24" s="1"/>
  <c r="AF68" i="24"/>
  <c r="AF92" i="24" s="1"/>
  <c r="AE68" i="24"/>
  <c r="AE92" i="24" s="1"/>
  <c r="AD68" i="24"/>
  <c r="AD92" i="24" s="1"/>
  <c r="AC68" i="24"/>
  <c r="AC92" i="24" s="1"/>
  <c r="AB68" i="24"/>
  <c r="AB92" i="24" s="1"/>
  <c r="AA68" i="24"/>
  <c r="AA92" i="24" s="1"/>
  <c r="Z68" i="24"/>
  <c r="Z92" i="24" s="1"/>
  <c r="Y68" i="24"/>
  <c r="Y92" i="24" s="1"/>
  <c r="X68" i="24"/>
  <c r="X92" i="24" s="1"/>
  <c r="W68" i="24"/>
  <c r="W92" i="24" s="1"/>
  <c r="V68" i="24"/>
  <c r="V92" i="24" s="1"/>
  <c r="U68" i="24"/>
  <c r="U92" i="24" s="1"/>
  <c r="T68" i="24"/>
  <c r="T92" i="24" s="1"/>
  <c r="S68" i="24"/>
  <c r="S92" i="24" s="1"/>
  <c r="R68" i="24"/>
  <c r="R92" i="24" s="1"/>
  <c r="Q68" i="24"/>
  <c r="Q92" i="24" s="1"/>
  <c r="P68" i="24"/>
  <c r="P92" i="24" s="1"/>
  <c r="O68" i="24"/>
  <c r="O92" i="24" s="1"/>
  <c r="N68" i="24"/>
  <c r="N92" i="24" s="1"/>
  <c r="M68" i="24"/>
  <c r="M92" i="24" s="1"/>
  <c r="L68" i="24"/>
  <c r="L92" i="24" s="1"/>
  <c r="K68" i="24"/>
  <c r="K92" i="24" s="1"/>
  <c r="J68" i="24"/>
  <c r="J92" i="24" s="1"/>
  <c r="I68" i="24"/>
  <c r="I92" i="24" s="1"/>
  <c r="H68" i="24"/>
  <c r="AQ67" i="24"/>
  <c r="AQ91" i="24" s="1"/>
  <c r="AP67" i="24"/>
  <c r="AP91" i="24" s="1"/>
  <c r="AO67" i="24"/>
  <c r="AO91" i="24" s="1"/>
  <c r="AN67" i="24"/>
  <c r="AN91" i="24" s="1"/>
  <c r="AM67" i="24"/>
  <c r="AM91" i="24" s="1"/>
  <c r="AL67" i="24"/>
  <c r="AL91" i="24" s="1"/>
  <c r="AK67" i="24"/>
  <c r="AK91" i="24" s="1"/>
  <c r="AJ67" i="24"/>
  <c r="AJ91" i="24" s="1"/>
  <c r="AI67" i="24"/>
  <c r="AI91" i="24" s="1"/>
  <c r="AH67" i="24"/>
  <c r="AH91" i="24" s="1"/>
  <c r="AG67" i="24"/>
  <c r="AG91" i="24" s="1"/>
  <c r="AF67" i="24"/>
  <c r="AF91" i="24" s="1"/>
  <c r="AE67" i="24"/>
  <c r="AE91" i="24" s="1"/>
  <c r="AD67" i="24"/>
  <c r="AD91" i="24" s="1"/>
  <c r="AC67" i="24"/>
  <c r="AC91" i="24" s="1"/>
  <c r="AB67" i="24"/>
  <c r="AB91" i="24" s="1"/>
  <c r="AA67" i="24"/>
  <c r="AA91" i="24" s="1"/>
  <c r="Z67" i="24"/>
  <c r="Z91" i="24" s="1"/>
  <c r="Y67" i="24"/>
  <c r="Y91" i="24" s="1"/>
  <c r="X67" i="24"/>
  <c r="X91" i="24" s="1"/>
  <c r="W67" i="24"/>
  <c r="W91" i="24" s="1"/>
  <c r="V67" i="24"/>
  <c r="V91" i="24" s="1"/>
  <c r="U67" i="24"/>
  <c r="U91" i="24" s="1"/>
  <c r="T67" i="24"/>
  <c r="T91" i="24" s="1"/>
  <c r="S67" i="24"/>
  <c r="S91" i="24" s="1"/>
  <c r="R67" i="24"/>
  <c r="R91" i="24" s="1"/>
  <c r="Q67" i="24"/>
  <c r="Q91" i="24" s="1"/>
  <c r="P67" i="24"/>
  <c r="P91" i="24" s="1"/>
  <c r="O67" i="24"/>
  <c r="O91" i="24" s="1"/>
  <c r="N67" i="24"/>
  <c r="N91" i="24" s="1"/>
  <c r="M67" i="24"/>
  <c r="M91" i="24" s="1"/>
  <c r="L67" i="24"/>
  <c r="L91" i="24" s="1"/>
  <c r="K67" i="24"/>
  <c r="K91" i="24" s="1"/>
  <c r="J67" i="24"/>
  <c r="J91" i="24" s="1"/>
  <c r="I67" i="24"/>
  <c r="I91" i="24" s="1"/>
  <c r="H67" i="24"/>
  <c r="AQ66" i="24"/>
  <c r="AQ90" i="24" s="1"/>
  <c r="AP66" i="24"/>
  <c r="AP90" i="24" s="1"/>
  <c r="AO66" i="24"/>
  <c r="AO90" i="24" s="1"/>
  <c r="AN66" i="24"/>
  <c r="AN90" i="24" s="1"/>
  <c r="AM66" i="24"/>
  <c r="AM90" i="24" s="1"/>
  <c r="AL66" i="24"/>
  <c r="AL90" i="24" s="1"/>
  <c r="AK66" i="24"/>
  <c r="AK90" i="24" s="1"/>
  <c r="AJ66" i="24"/>
  <c r="AJ90" i="24" s="1"/>
  <c r="AI66" i="24"/>
  <c r="AI90" i="24" s="1"/>
  <c r="AH66" i="24"/>
  <c r="AH90" i="24" s="1"/>
  <c r="AG66" i="24"/>
  <c r="AG90" i="24" s="1"/>
  <c r="AF66" i="24"/>
  <c r="AF90" i="24" s="1"/>
  <c r="AE66" i="24"/>
  <c r="AE90" i="24" s="1"/>
  <c r="AD66" i="24"/>
  <c r="AD90" i="24" s="1"/>
  <c r="AC66" i="24"/>
  <c r="AC90" i="24" s="1"/>
  <c r="AB66" i="24"/>
  <c r="AB90" i="24" s="1"/>
  <c r="AA66" i="24"/>
  <c r="AA90" i="24" s="1"/>
  <c r="Z66" i="24"/>
  <c r="Z90" i="24" s="1"/>
  <c r="Y66" i="24"/>
  <c r="Y90" i="24" s="1"/>
  <c r="X66" i="24"/>
  <c r="X90" i="24" s="1"/>
  <c r="W66" i="24"/>
  <c r="W90" i="24" s="1"/>
  <c r="V66" i="24"/>
  <c r="V90" i="24" s="1"/>
  <c r="U66" i="24"/>
  <c r="U90" i="24" s="1"/>
  <c r="T66" i="24"/>
  <c r="T90" i="24" s="1"/>
  <c r="S66" i="24"/>
  <c r="S90" i="24" s="1"/>
  <c r="R66" i="24"/>
  <c r="R90" i="24" s="1"/>
  <c r="Q66" i="24"/>
  <c r="Q90" i="24" s="1"/>
  <c r="P66" i="24"/>
  <c r="P90" i="24" s="1"/>
  <c r="O66" i="24"/>
  <c r="O90" i="24" s="1"/>
  <c r="N66" i="24"/>
  <c r="N90" i="24" s="1"/>
  <c r="M66" i="24"/>
  <c r="M90" i="24" s="1"/>
  <c r="L66" i="24"/>
  <c r="L90" i="24" s="1"/>
  <c r="K66" i="24"/>
  <c r="K90" i="24" s="1"/>
  <c r="J66" i="24"/>
  <c r="J90" i="24" s="1"/>
  <c r="I66" i="24"/>
  <c r="I90" i="24" s="1"/>
  <c r="H66" i="24"/>
  <c r="B66" i="24"/>
  <c r="B90" i="24" s="1"/>
  <c r="B115" i="24" s="1"/>
  <c r="B139" i="24" s="1"/>
  <c r="B164" i="24" s="1"/>
  <c r="B188" i="24" s="1"/>
  <c r="AQ65" i="24"/>
  <c r="AQ89" i="24" s="1"/>
  <c r="AP65" i="24"/>
  <c r="AP89" i="24" s="1"/>
  <c r="AO65" i="24"/>
  <c r="AO89" i="24" s="1"/>
  <c r="AN65" i="24"/>
  <c r="AN89" i="24" s="1"/>
  <c r="AM65" i="24"/>
  <c r="AM89" i="24" s="1"/>
  <c r="AL65" i="24"/>
  <c r="AL89" i="24" s="1"/>
  <c r="AK65" i="24"/>
  <c r="AK89" i="24" s="1"/>
  <c r="AJ65" i="24"/>
  <c r="AJ89" i="24" s="1"/>
  <c r="AI65" i="24"/>
  <c r="AI89" i="24" s="1"/>
  <c r="AH65" i="24"/>
  <c r="AH89" i="24" s="1"/>
  <c r="AG65" i="24"/>
  <c r="AG89" i="24" s="1"/>
  <c r="AF65" i="24"/>
  <c r="AF89" i="24" s="1"/>
  <c r="AE65" i="24"/>
  <c r="AE89" i="24" s="1"/>
  <c r="AD65" i="24"/>
  <c r="AD89" i="24" s="1"/>
  <c r="AC65" i="24"/>
  <c r="AC89" i="24" s="1"/>
  <c r="AB65" i="24"/>
  <c r="AB89" i="24" s="1"/>
  <c r="AA65" i="24"/>
  <c r="AA89" i="24" s="1"/>
  <c r="Z65" i="24"/>
  <c r="Z89" i="24" s="1"/>
  <c r="Y65" i="24"/>
  <c r="Y89" i="24" s="1"/>
  <c r="X65" i="24"/>
  <c r="X89" i="24" s="1"/>
  <c r="W65" i="24"/>
  <c r="W89" i="24" s="1"/>
  <c r="V65" i="24"/>
  <c r="V89" i="24" s="1"/>
  <c r="U65" i="24"/>
  <c r="U89" i="24" s="1"/>
  <c r="T65" i="24"/>
  <c r="T89" i="24" s="1"/>
  <c r="S65" i="24"/>
  <c r="S89" i="24" s="1"/>
  <c r="R65" i="24"/>
  <c r="R89" i="24" s="1"/>
  <c r="Q65" i="24"/>
  <c r="Q89" i="24" s="1"/>
  <c r="P65" i="24"/>
  <c r="P89" i="24" s="1"/>
  <c r="O65" i="24"/>
  <c r="O89" i="24" s="1"/>
  <c r="N65" i="24"/>
  <c r="N89" i="24" s="1"/>
  <c r="M65" i="24"/>
  <c r="M89" i="24" s="1"/>
  <c r="L65" i="24"/>
  <c r="L89" i="24" s="1"/>
  <c r="K65" i="24"/>
  <c r="K89" i="24" s="1"/>
  <c r="J65" i="24"/>
  <c r="J89" i="24" s="1"/>
  <c r="I65" i="24"/>
  <c r="I89" i="24" s="1"/>
  <c r="H65" i="24"/>
  <c r="AQ64" i="24"/>
  <c r="AQ88" i="24" s="1"/>
  <c r="AP64" i="24"/>
  <c r="AP88" i="24" s="1"/>
  <c r="AO64" i="24"/>
  <c r="AO88" i="24" s="1"/>
  <c r="AN64" i="24"/>
  <c r="AN88" i="24" s="1"/>
  <c r="AM64" i="24"/>
  <c r="AM88" i="24" s="1"/>
  <c r="AL64" i="24"/>
  <c r="AL88" i="24" s="1"/>
  <c r="AK64" i="24"/>
  <c r="AK88" i="24" s="1"/>
  <c r="AJ64" i="24"/>
  <c r="AJ88" i="24" s="1"/>
  <c r="AI64" i="24"/>
  <c r="AI88" i="24" s="1"/>
  <c r="AH64" i="24"/>
  <c r="AH88" i="24" s="1"/>
  <c r="AG64" i="24"/>
  <c r="AG88" i="24" s="1"/>
  <c r="AF64" i="24"/>
  <c r="AF88" i="24" s="1"/>
  <c r="AE64" i="24"/>
  <c r="AE88" i="24" s="1"/>
  <c r="AD64" i="24"/>
  <c r="AD88" i="24" s="1"/>
  <c r="AC64" i="24"/>
  <c r="AC88" i="24" s="1"/>
  <c r="AB64" i="24"/>
  <c r="AB88" i="24" s="1"/>
  <c r="AA64" i="24"/>
  <c r="AA88" i="24" s="1"/>
  <c r="Z64" i="24"/>
  <c r="Z88" i="24" s="1"/>
  <c r="Y64" i="24"/>
  <c r="Y88" i="24" s="1"/>
  <c r="X64" i="24"/>
  <c r="X88" i="24" s="1"/>
  <c r="W64" i="24"/>
  <c r="W88" i="24" s="1"/>
  <c r="V64" i="24"/>
  <c r="V88" i="24" s="1"/>
  <c r="U64" i="24"/>
  <c r="U88" i="24" s="1"/>
  <c r="T64" i="24"/>
  <c r="T88" i="24" s="1"/>
  <c r="S64" i="24"/>
  <c r="S88" i="24" s="1"/>
  <c r="R64" i="24"/>
  <c r="R88" i="24" s="1"/>
  <c r="Q64" i="24"/>
  <c r="Q88" i="24" s="1"/>
  <c r="P64" i="24"/>
  <c r="P88" i="24" s="1"/>
  <c r="O64" i="24"/>
  <c r="O88" i="24" s="1"/>
  <c r="N64" i="24"/>
  <c r="N88" i="24" s="1"/>
  <c r="M64" i="24"/>
  <c r="M88" i="24" s="1"/>
  <c r="L64" i="24"/>
  <c r="L88" i="24" s="1"/>
  <c r="K64" i="24"/>
  <c r="K88" i="24" s="1"/>
  <c r="J64" i="24"/>
  <c r="J88" i="24" s="1"/>
  <c r="I64" i="24"/>
  <c r="I88" i="24" s="1"/>
  <c r="H64" i="24"/>
  <c r="AQ63" i="24"/>
  <c r="AQ87" i="24" s="1"/>
  <c r="AP63" i="24"/>
  <c r="AP87" i="24" s="1"/>
  <c r="AO63" i="24"/>
  <c r="AO87" i="24" s="1"/>
  <c r="AN63" i="24"/>
  <c r="AN87" i="24" s="1"/>
  <c r="AM63" i="24"/>
  <c r="AM87" i="24" s="1"/>
  <c r="AL63" i="24"/>
  <c r="AL87" i="24" s="1"/>
  <c r="AK63" i="24"/>
  <c r="AK87" i="24" s="1"/>
  <c r="AJ63" i="24"/>
  <c r="AJ87" i="24" s="1"/>
  <c r="AI63" i="24"/>
  <c r="AI87" i="24" s="1"/>
  <c r="AH63" i="24"/>
  <c r="AH87" i="24" s="1"/>
  <c r="AG63" i="24"/>
  <c r="AG87" i="24" s="1"/>
  <c r="AF63" i="24"/>
  <c r="AF87" i="24" s="1"/>
  <c r="AE63" i="24"/>
  <c r="AE87" i="24" s="1"/>
  <c r="AD63" i="24"/>
  <c r="AD87" i="24" s="1"/>
  <c r="AC63" i="24"/>
  <c r="AC87" i="24" s="1"/>
  <c r="AB63" i="24"/>
  <c r="AB87" i="24" s="1"/>
  <c r="AA63" i="24"/>
  <c r="AA87" i="24" s="1"/>
  <c r="Z63" i="24"/>
  <c r="Z87" i="24" s="1"/>
  <c r="Y63" i="24"/>
  <c r="Y87" i="24" s="1"/>
  <c r="X63" i="24"/>
  <c r="X87" i="24" s="1"/>
  <c r="W63" i="24"/>
  <c r="W87" i="24" s="1"/>
  <c r="V63" i="24"/>
  <c r="V87" i="24" s="1"/>
  <c r="U63" i="24"/>
  <c r="U87" i="24" s="1"/>
  <c r="T63" i="24"/>
  <c r="T87" i="24" s="1"/>
  <c r="S63" i="24"/>
  <c r="S87" i="24" s="1"/>
  <c r="R63" i="24"/>
  <c r="R87" i="24" s="1"/>
  <c r="Q63" i="24"/>
  <c r="Q87" i="24" s="1"/>
  <c r="P63" i="24"/>
  <c r="P87" i="24" s="1"/>
  <c r="O63" i="24"/>
  <c r="O87" i="24" s="1"/>
  <c r="N63" i="24"/>
  <c r="N87" i="24" s="1"/>
  <c r="M63" i="24"/>
  <c r="M87" i="24" s="1"/>
  <c r="L63" i="24"/>
  <c r="L87" i="24" s="1"/>
  <c r="K63" i="24"/>
  <c r="K87" i="24" s="1"/>
  <c r="J63" i="24"/>
  <c r="J87" i="24" s="1"/>
  <c r="I63" i="24"/>
  <c r="I87" i="24" s="1"/>
  <c r="H63" i="24"/>
  <c r="AQ62" i="24"/>
  <c r="AQ86" i="24" s="1"/>
  <c r="AP62" i="24"/>
  <c r="AP86" i="24" s="1"/>
  <c r="AO62" i="24"/>
  <c r="AO86" i="24" s="1"/>
  <c r="AN62" i="24"/>
  <c r="AN86" i="24" s="1"/>
  <c r="AM62" i="24"/>
  <c r="AM86" i="24" s="1"/>
  <c r="AL62" i="24"/>
  <c r="AL86" i="24" s="1"/>
  <c r="AK62" i="24"/>
  <c r="AK86" i="24" s="1"/>
  <c r="AJ62" i="24"/>
  <c r="AJ86" i="24" s="1"/>
  <c r="AI62" i="24"/>
  <c r="AI86" i="24" s="1"/>
  <c r="AH62" i="24"/>
  <c r="AH86" i="24" s="1"/>
  <c r="AG62" i="24"/>
  <c r="AG86" i="24" s="1"/>
  <c r="AF62" i="24"/>
  <c r="AF86" i="24" s="1"/>
  <c r="AE62" i="24"/>
  <c r="AE86" i="24" s="1"/>
  <c r="AD62" i="24"/>
  <c r="AD86" i="24" s="1"/>
  <c r="AC62" i="24"/>
  <c r="AC86" i="24" s="1"/>
  <c r="AB62" i="24"/>
  <c r="AB86" i="24" s="1"/>
  <c r="AA62" i="24"/>
  <c r="AA86" i="24" s="1"/>
  <c r="Z62" i="24"/>
  <c r="Z86" i="24" s="1"/>
  <c r="Y62" i="24"/>
  <c r="Y86" i="24" s="1"/>
  <c r="X62" i="24"/>
  <c r="X86" i="24" s="1"/>
  <c r="W62" i="24"/>
  <c r="W86" i="24" s="1"/>
  <c r="V62" i="24"/>
  <c r="V86" i="24" s="1"/>
  <c r="U62" i="24"/>
  <c r="U86" i="24" s="1"/>
  <c r="T62" i="24"/>
  <c r="T86" i="24" s="1"/>
  <c r="S62" i="24"/>
  <c r="S86" i="24" s="1"/>
  <c r="R62" i="24"/>
  <c r="R86" i="24" s="1"/>
  <c r="Q62" i="24"/>
  <c r="Q86" i="24" s="1"/>
  <c r="P62" i="24"/>
  <c r="P86" i="24" s="1"/>
  <c r="O62" i="24"/>
  <c r="O86" i="24" s="1"/>
  <c r="N62" i="24"/>
  <c r="N86" i="24" s="1"/>
  <c r="M62" i="24"/>
  <c r="M86" i="24" s="1"/>
  <c r="L62" i="24"/>
  <c r="L86" i="24" s="1"/>
  <c r="K62" i="24"/>
  <c r="K86" i="24" s="1"/>
  <c r="J62" i="24"/>
  <c r="J86" i="24" s="1"/>
  <c r="I62" i="24"/>
  <c r="I86" i="24" s="1"/>
  <c r="H62" i="24"/>
  <c r="AQ61" i="24"/>
  <c r="AQ85" i="24" s="1"/>
  <c r="AP61" i="24"/>
  <c r="AP85" i="24" s="1"/>
  <c r="AO61" i="24"/>
  <c r="AO85" i="24" s="1"/>
  <c r="AN61" i="24"/>
  <c r="AN85" i="24" s="1"/>
  <c r="AM61" i="24"/>
  <c r="AM85" i="24" s="1"/>
  <c r="AL61" i="24"/>
  <c r="AL85" i="24" s="1"/>
  <c r="AK61" i="24"/>
  <c r="AK85" i="24" s="1"/>
  <c r="AJ61" i="24"/>
  <c r="AJ85" i="24" s="1"/>
  <c r="AI61" i="24"/>
  <c r="AI85" i="24" s="1"/>
  <c r="AH61" i="24"/>
  <c r="AH85" i="24" s="1"/>
  <c r="AG61" i="24"/>
  <c r="AG85" i="24" s="1"/>
  <c r="AF61" i="24"/>
  <c r="AF85" i="24" s="1"/>
  <c r="AE61" i="24"/>
  <c r="AE85" i="24" s="1"/>
  <c r="AD61" i="24"/>
  <c r="AD85" i="24" s="1"/>
  <c r="AC61" i="24"/>
  <c r="AC85" i="24" s="1"/>
  <c r="AB61" i="24"/>
  <c r="AB85" i="24" s="1"/>
  <c r="AA61" i="24"/>
  <c r="AA85" i="24" s="1"/>
  <c r="Z61" i="24"/>
  <c r="Z85" i="24" s="1"/>
  <c r="Y61" i="24"/>
  <c r="Y85" i="24" s="1"/>
  <c r="X61" i="24"/>
  <c r="X85" i="24" s="1"/>
  <c r="W61" i="24"/>
  <c r="W85" i="24" s="1"/>
  <c r="V61" i="24"/>
  <c r="V85" i="24" s="1"/>
  <c r="U61" i="24"/>
  <c r="U85" i="24" s="1"/>
  <c r="T61" i="24"/>
  <c r="T85" i="24" s="1"/>
  <c r="S61" i="24"/>
  <c r="S85" i="24" s="1"/>
  <c r="R61" i="24"/>
  <c r="R85" i="24" s="1"/>
  <c r="Q61" i="24"/>
  <c r="Q85" i="24" s="1"/>
  <c r="P61" i="24"/>
  <c r="P85" i="24" s="1"/>
  <c r="O61" i="24"/>
  <c r="O85" i="24" s="1"/>
  <c r="N61" i="24"/>
  <c r="N85" i="24" s="1"/>
  <c r="M61" i="24"/>
  <c r="M85" i="24" s="1"/>
  <c r="L61" i="24"/>
  <c r="L85" i="24" s="1"/>
  <c r="K61" i="24"/>
  <c r="K85" i="24" s="1"/>
  <c r="J61" i="24"/>
  <c r="J85" i="24" s="1"/>
  <c r="I61" i="24"/>
  <c r="I85" i="24" s="1"/>
  <c r="H61" i="24"/>
  <c r="AQ60" i="24"/>
  <c r="AQ84" i="24" s="1"/>
  <c r="AP60" i="24"/>
  <c r="AP84" i="24" s="1"/>
  <c r="AO60" i="24"/>
  <c r="AO84" i="24" s="1"/>
  <c r="AN60" i="24"/>
  <c r="AN84" i="24" s="1"/>
  <c r="AM60" i="24"/>
  <c r="AM84" i="24" s="1"/>
  <c r="AL60" i="24"/>
  <c r="AL84" i="24" s="1"/>
  <c r="AK60" i="24"/>
  <c r="AK84" i="24" s="1"/>
  <c r="AJ60" i="24"/>
  <c r="AJ84" i="24" s="1"/>
  <c r="AI60" i="24"/>
  <c r="AI84" i="24" s="1"/>
  <c r="AH60" i="24"/>
  <c r="AH84" i="24" s="1"/>
  <c r="AG60" i="24"/>
  <c r="AG84" i="24" s="1"/>
  <c r="AF60" i="24"/>
  <c r="AF84" i="24" s="1"/>
  <c r="AE60" i="24"/>
  <c r="AE84" i="24" s="1"/>
  <c r="AD60" i="24"/>
  <c r="AD84" i="24" s="1"/>
  <c r="AC60" i="24"/>
  <c r="AC84" i="24" s="1"/>
  <c r="AB60" i="24"/>
  <c r="AB84" i="24" s="1"/>
  <c r="AA60" i="24"/>
  <c r="AA84" i="24" s="1"/>
  <c r="Z60" i="24"/>
  <c r="Z84" i="24" s="1"/>
  <c r="Y60" i="24"/>
  <c r="Y84" i="24" s="1"/>
  <c r="X60" i="24"/>
  <c r="X84" i="24" s="1"/>
  <c r="W60" i="24"/>
  <c r="W84" i="24" s="1"/>
  <c r="V60" i="24"/>
  <c r="V84" i="24" s="1"/>
  <c r="U60" i="24"/>
  <c r="U84" i="24" s="1"/>
  <c r="T60" i="24"/>
  <c r="T84" i="24" s="1"/>
  <c r="S60" i="24"/>
  <c r="S84" i="24" s="1"/>
  <c r="R60" i="24"/>
  <c r="R84" i="24" s="1"/>
  <c r="Q60" i="24"/>
  <c r="Q84" i="24" s="1"/>
  <c r="P60" i="24"/>
  <c r="P84" i="24" s="1"/>
  <c r="O60" i="24"/>
  <c r="O84" i="24" s="1"/>
  <c r="N60" i="24"/>
  <c r="N84" i="24" s="1"/>
  <c r="M60" i="24"/>
  <c r="M84" i="24" s="1"/>
  <c r="L60" i="24"/>
  <c r="L84" i="24" s="1"/>
  <c r="K60" i="24"/>
  <c r="K84" i="24" s="1"/>
  <c r="J60" i="24"/>
  <c r="J84" i="24" s="1"/>
  <c r="I60" i="24"/>
  <c r="I84" i="24" s="1"/>
  <c r="H60" i="24"/>
  <c r="B60" i="24"/>
  <c r="B84" i="24" s="1"/>
  <c r="B109" i="24" s="1"/>
  <c r="B133" i="24" s="1"/>
  <c r="B158" i="24" s="1"/>
  <c r="B182" i="24" s="1"/>
  <c r="AQ59" i="24"/>
  <c r="AQ83" i="24" s="1"/>
  <c r="AP59" i="24"/>
  <c r="AP83" i="24" s="1"/>
  <c r="AO59" i="24"/>
  <c r="AO83" i="24" s="1"/>
  <c r="AN59" i="24"/>
  <c r="AN83" i="24" s="1"/>
  <c r="AM59" i="24"/>
  <c r="AM83" i="24" s="1"/>
  <c r="AL59" i="24"/>
  <c r="AL83" i="24" s="1"/>
  <c r="AK59" i="24"/>
  <c r="AK83" i="24" s="1"/>
  <c r="AJ59" i="24"/>
  <c r="AI59" i="24"/>
  <c r="AI83" i="24" s="1"/>
  <c r="AH59" i="24"/>
  <c r="AH83" i="24" s="1"/>
  <c r="AG59" i="24"/>
  <c r="AG83" i="24" s="1"/>
  <c r="AF59" i="24"/>
  <c r="AF83" i="24" s="1"/>
  <c r="AE59" i="24"/>
  <c r="AE83" i="24" s="1"/>
  <c r="AD59" i="24"/>
  <c r="AD83" i="24" s="1"/>
  <c r="AC59" i="24"/>
  <c r="AC83" i="24" s="1"/>
  <c r="AB59" i="24"/>
  <c r="AB83" i="24" s="1"/>
  <c r="AA59" i="24"/>
  <c r="AA83" i="24" s="1"/>
  <c r="Z59" i="24"/>
  <c r="Z83" i="24" s="1"/>
  <c r="Y59" i="24"/>
  <c r="Y83" i="24" s="1"/>
  <c r="X59" i="24"/>
  <c r="X83" i="24" s="1"/>
  <c r="W59" i="24"/>
  <c r="W83" i="24" s="1"/>
  <c r="V59" i="24"/>
  <c r="V83" i="24" s="1"/>
  <c r="U59" i="24"/>
  <c r="U83" i="24" s="1"/>
  <c r="T59" i="24"/>
  <c r="T83" i="24" s="1"/>
  <c r="S59" i="24"/>
  <c r="S83" i="24" s="1"/>
  <c r="R59" i="24"/>
  <c r="R83" i="24" s="1"/>
  <c r="Q59" i="24"/>
  <c r="Q83" i="24" s="1"/>
  <c r="P59" i="24"/>
  <c r="P83" i="24" s="1"/>
  <c r="O59" i="24"/>
  <c r="O83" i="24" s="1"/>
  <c r="N59" i="24"/>
  <c r="N83" i="24" s="1"/>
  <c r="M59" i="24"/>
  <c r="M83" i="24" s="1"/>
  <c r="L59" i="24"/>
  <c r="L83" i="24" s="1"/>
  <c r="K59" i="24"/>
  <c r="K83" i="24" s="1"/>
  <c r="J59" i="24"/>
  <c r="J83" i="24" s="1"/>
  <c r="I59" i="24"/>
  <c r="I83" i="24" s="1"/>
  <c r="H59" i="24"/>
  <c r="AQ58" i="24"/>
  <c r="AQ82" i="24" s="1"/>
  <c r="AP58" i="24"/>
  <c r="AP82" i="24" s="1"/>
  <c r="AO58" i="24"/>
  <c r="AO82" i="24" s="1"/>
  <c r="AN58" i="24"/>
  <c r="AN82" i="24" s="1"/>
  <c r="AM58" i="24"/>
  <c r="AM82" i="24" s="1"/>
  <c r="AL58" i="24"/>
  <c r="AL82" i="24" s="1"/>
  <c r="AK58" i="24"/>
  <c r="AK82" i="24" s="1"/>
  <c r="AJ58" i="24"/>
  <c r="AJ82" i="24" s="1"/>
  <c r="AI58" i="24"/>
  <c r="AI82" i="24" s="1"/>
  <c r="AH58" i="24"/>
  <c r="AH82" i="24" s="1"/>
  <c r="AG58" i="24"/>
  <c r="AG82" i="24" s="1"/>
  <c r="AF58" i="24"/>
  <c r="AF82" i="24" s="1"/>
  <c r="AE58" i="24"/>
  <c r="AE82" i="24" s="1"/>
  <c r="AD58" i="24"/>
  <c r="AD82" i="24" s="1"/>
  <c r="AC58" i="24"/>
  <c r="AC82" i="24" s="1"/>
  <c r="AB58" i="24"/>
  <c r="AB82" i="24" s="1"/>
  <c r="AA58" i="24"/>
  <c r="AA82" i="24" s="1"/>
  <c r="Z58" i="24"/>
  <c r="Z82" i="24" s="1"/>
  <c r="Y58" i="24"/>
  <c r="Y82" i="24" s="1"/>
  <c r="X58" i="24"/>
  <c r="X82" i="24" s="1"/>
  <c r="W58" i="24"/>
  <c r="W82" i="24" s="1"/>
  <c r="V58" i="24"/>
  <c r="V82" i="24" s="1"/>
  <c r="U58" i="24"/>
  <c r="U82" i="24" s="1"/>
  <c r="T58" i="24"/>
  <c r="T82" i="24" s="1"/>
  <c r="S58" i="24"/>
  <c r="S82" i="24" s="1"/>
  <c r="R58" i="24"/>
  <c r="R82" i="24" s="1"/>
  <c r="Q58" i="24"/>
  <c r="Q82" i="24" s="1"/>
  <c r="P58" i="24"/>
  <c r="P82" i="24" s="1"/>
  <c r="O58" i="24"/>
  <c r="O82" i="24" s="1"/>
  <c r="N58" i="24"/>
  <c r="N82" i="24" s="1"/>
  <c r="M58" i="24"/>
  <c r="M82" i="24" s="1"/>
  <c r="L58" i="24"/>
  <c r="L82" i="24" s="1"/>
  <c r="K58" i="24"/>
  <c r="K82" i="24" s="1"/>
  <c r="J58" i="24"/>
  <c r="J82" i="24" s="1"/>
  <c r="I58" i="24"/>
  <c r="I82" i="24" s="1"/>
  <c r="H58" i="24"/>
  <c r="AQ57" i="24"/>
  <c r="AP57" i="24"/>
  <c r="AO57" i="24"/>
  <c r="AN57" i="24"/>
  <c r="AM57" i="24"/>
  <c r="AL57" i="24"/>
  <c r="AK57" i="24"/>
  <c r="AJ57" i="24"/>
  <c r="AJ81" i="24" s="1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V81" i="24" s="1"/>
  <c r="U57" i="24"/>
  <c r="T57" i="24"/>
  <c r="T81" i="24" s="1"/>
  <c r="S57" i="24"/>
  <c r="S81" i="24" s="1"/>
  <c r="R57" i="24"/>
  <c r="R81" i="24" s="1"/>
  <c r="Q57" i="24"/>
  <c r="P57" i="24"/>
  <c r="P81" i="24" s="1"/>
  <c r="O57" i="24"/>
  <c r="O81" i="24" s="1"/>
  <c r="N57" i="24"/>
  <c r="N81" i="24" s="1"/>
  <c r="M57" i="24"/>
  <c r="L57" i="24"/>
  <c r="L81" i="24" s="1"/>
  <c r="K57" i="24"/>
  <c r="K81" i="24" s="1"/>
  <c r="J57" i="24"/>
  <c r="J81" i="24" s="1"/>
  <c r="I57" i="24"/>
  <c r="H57" i="24"/>
  <c r="C56" i="24"/>
  <c r="C80" i="24" s="1"/>
  <c r="C105" i="24" s="1"/>
  <c r="B56" i="24"/>
  <c r="B80" i="24" s="1"/>
  <c r="B105" i="24" s="1"/>
  <c r="AQ53" i="24"/>
  <c r="AM17" i="13" s="1"/>
  <c r="AP53" i="24"/>
  <c r="AL17" i="13" s="1"/>
  <c r="AO53" i="24"/>
  <c r="AK17" i="13" s="1"/>
  <c r="AN53" i="24"/>
  <c r="AJ17" i="13" s="1"/>
  <c r="AM53" i="24"/>
  <c r="AI17" i="13" s="1"/>
  <c r="AL53" i="24"/>
  <c r="AH17" i="13" s="1"/>
  <c r="AK53" i="24"/>
  <c r="AG17" i="13" s="1"/>
  <c r="AJ53" i="24"/>
  <c r="AF17" i="13" s="1"/>
  <c r="AI53" i="24"/>
  <c r="AE17" i="13" s="1"/>
  <c r="AH53" i="24"/>
  <c r="AD17" i="13" s="1"/>
  <c r="AG53" i="24"/>
  <c r="AC17" i="13" s="1"/>
  <c r="AF53" i="24"/>
  <c r="AB17" i="13" s="1"/>
  <c r="AE53" i="24"/>
  <c r="AA17" i="13" s="1"/>
  <c r="AD53" i="24"/>
  <c r="Z17" i="13" s="1"/>
  <c r="AC53" i="24"/>
  <c r="Y17" i="13" s="1"/>
  <c r="AB53" i="24"/>
  <c r="X17" i="13" s="1"/>
  <c r="AA53" i="24"/>
  <c r="W17" i="13" s="1"/>
  <c r="Z53" i="24"/>
  <c r="V17" i="13" s="1"/>
  <c r="Y53" i="24"/>
  <c r="U17" i="13" s="1"/>
  <c r="X53" i="24"/>
  <c r="T17" i="13" s="1"/>
  <c r="W53" i="24"/>
  <c r="S17" i="13" s="1"/>
  <c r="V53" i="24"/>
  <c r="R17" i="13" s="1"/>
  <c r="U53" i="24"/>
  <c r="Q17" i="13" s="1"/>
  <c r="T53" i="24"/>
  <c r="P17" i="13" s="1"/>
  <c r="S53" i="24"/>
  <c r="O17" i="13" s="1"/>
  <c r="Q53" i="24"/>
  <c r="M17" i="13" s="1"/>
  <c r="P53" i="24"/>
  <c r="L17" i="13" s="1"/>
  <c r="O53" i="24"/>
  <c r="K17" i="13" s="1"/>
  <c r="N53" i="24"/>
  <c r="J17" i="13" s="1"/>
  <c r="M53" i="24"/>
  <c r="I17" i="13" s="1"/>
  <c r="L53" i="24"/>
  <c r="H17" i="13" s="1"/>
  <c r="K53" i="24"/>
  <c r="G17" i="13" s="1"/>
  <c r="J53" i="24"/>
  <c r="F17" i="13" s="1"/>
  <c r="H53" i="24"/>
  <c r="D17" i="13" s="1"/>
  <c r="C51" i="24"/>
  <c r="C75" i="24" s="1"/>
  <c r="C99" i="24" s="1"/>
  <c r="C148" i="24" s="1"/>
  <c r="C173" i="24" s="1"/>
  <c r="C197" i="24" s="1"/>
  <c r="B51" i="24"/>
  <c r="B75" i="24" s="1"/>
  <c r="B99" i="24" s="1"/>
  <c r="B124" i="24" s="1"/>
  <c r="B148" i="24" s="1"/>
  <c r="B173" i="24" s="1"/>
  <c r="B197" i="24" s="1"/>
  <c r="C50" i="24"/>
  <c r="C74" i="24" s="1"/>
  <c r="C98" i="24" s="1"/>
  <c r="C147" i="24" s="1"/>
  <c r="C172" i="24" s="1"/>
  <c r="C196" i="24" s="1"/>
  <c r="B50" i="24"/>
  <c r="B74" i="24" s="1"/>
  <c r="B98" i="24" s="1"/>
  <c r="B123" i="24" s="1"/>
  <c r="B147" i="24" s="1"/>
  <c r="B172" i="24" s="1"/>
  <c r="B196" i="24" s="1"/>
  <c r="C49" i="24"/>
  <c r="C73" i="24" s="1"/>
  <c r="C97" i="24" s="1"/>
  <c r="C146" i="24" s="1"/>
  <c r="C171" i="24" s="1"/>
  <c r="C195" i="24" s="1"/>
  <c r="B49" i="24"/>
  <c r="B73" i="24" s="1"/>
  <c r="B97" i="24" s="1"/>
  <c r="B122" i="24" s="1"/>
  <c r="B146" i="24" s="1"/>
  <c r="B171" i="24" s="1"/>
  <c r="B195" i="24" s="1"/>
  <c r="C48" i="24"/>
  <c r="C72" i="24" s="1"/>
  <c r="C96" i="24" s="1"/>
  <c r="C145" i="24" s="1"/>
  <c r="C170" i="24" s="1"/>
  <c r="C194" i="24" s="1"/>
  <c r="B48" i="24"/>
  <c r="B72" i="24" s="1"/>
  <c r="B96" i="24" s="1"/>
  <c r="B121" i="24" s="1"/>
  <c r="B145" i="24" s="1"/>
  <c r="B170" i="24" s="1"/>
  <c r="B194" i="24" s="1"/>
  <c r="C47" i="24"/>
  <c r="C71" i="24" s="1"/>
  <c r="C95" i="24" s="1"/>
  <c r="C144" i="24" s="1"/>
  <c r="C169" i="24" s="1"/>
  <c r="C193" i="24" s="1"/>
  <c r="B47" i="24"/>
  <c r="B71" i="24" s="1"/>
  <c r="B95" i="24" s="1"/>
  <c r="B120" i="24" s="1"/>
  <c r="B144" i="24" s="1"/>
  <c r="B169" i="24" s="1"/>
  <c r="B193" i="24" s="1"/>
  <c r="C46" i="24"/>
  <c r="C70" i="24" s="1"/>
  <c r="C94" i="24" s="1"/>
  <c r="C143" i="24" s="1"/>
  <c r="C168" i="24" s="1"/>
  <c r="C192" i="24" s="1"/>
  <c r="B46" i="24"/>
  <c r="B70" i="24" s="1"/>
  <c r="B94" i="24" s="1"/>
  <c r="B119" i="24" s="1"/>
  <c r="B143" i="24" s="1"/>
  <c r="B168" i="24" s="1"/>
  <c r="B192" i="24" s="1"/>
  <c r="C45" i="24"/>
  <c r="C69" i="24" s="1"/>
  <c r="C93" i="24" s="1"/>
  <c r="C142" i="24" s="1"/>
  <c r="C167" i="24" s="1"/>
  <c r="C191" i="24" s="1"/>
  <c r="B45" i="24"/>
  <c r="B69" i="24" s="1"/>
  <c r="B93" i="24" s="1"/>
  <c r="B118" i="24" s="1"/>
  <c r="B142" i="24" s="1"/>
  <c r="B167" i="24" s="1"/>
  <c r="B191" i="24" s="1"/>
  <c r="C44" i="24"/>
  <c r="C68" i="24" s="1"/>
  <c r="C92" i="24" s="1"/>
  <c r="C141" i="24" s="1"/>
  <c r="C166" i="24" s="1"/>
  <c r="C190" i="24" s="1"/>
  <c r="B44" i="24"/>
  <c r="B68" i="24" s="1"/>
  <c r="B92" i="24" s="1"/>
  <c r="B117" i="24" s="1"/>
  <c r="B141" i="24" s="1"/>
  <c r="B166" i="24" s="1"/>
  <c r="B190" i="24" s="1"/>
  <c r="C43" i="24"/>
  <c r="C67" i="24" s="1"/>
  <c r="C91" i="24" s="1"/>
  <c r="C140" i="24" s="1"/>
  <c r="C165" i="24" s="1"/>
  <c r="C189" i="24" s="1"/>
  <c r="B43" i="24"/>
  <c r="B67" i="24" s="1"/>
  <c r="B91" i="24" s="1"/>
  <c r="B116" i="24" s="1"/>
  <c r="B140" i="24" s="1"/>
  <c r="B165" i="24" s="1"/>
  <c r="B189" i="24" s="1"/>
  <c r="C42" i="24"/>
  <c r="C66" i="24" s="1"/>
  <c r="C90" i="24" s="1"/>
  <c r="C139" i="24" s="1"/>
  <c r="C164" i="24" s="1"/>
  <c r="C188" i="24" s="1"/>
  <c r="B42" i="24"/>
  <c r="C41" i="24"/>
  <c r="C65" i="24" s="1"/>
  <c r="C89" i="24" s="1"/>
  <c r="C138" i="24" s="1"/>
  <c r="C163" i="24" s="1"/>
  <c r="C187" i="24" s="1"/>
  <c r="B41" i="24"/>
  <c r="B65" i="24" s="1"/>
  <c r="B89" i="24" s="1"/>
  <c r="B114" i="24" s="1"/>
  <c r="B138" i="24" s="1"/>
  <c r="B163" i="24" s="1"/>
  <c r="B187" i="24" s="1"/>
  <c r="C40" i="24"/>
  <c r="C64" i="24" s="1"/>
  <c r="C88" i="24" s="1"/>
  <c r="C137" i="24" s="1"/>
  <c r="C162" i="24" s="1"/>
  <c r="C186" i="24" s="1"/>
  <c r="B40" i="24"/>
  <c r="B64" i="24" s="1"/>
  <c r="B88" i="24" s="1"/>
  <c r="B113" i="24" s="1"/>
  <c r="B137" i="24" s="1"/>
  <c r="B162" i="24" s="1"/>
  <c r="B186" i="24" s="1"/>
  <c r="C39" i="24"/>
  <c r="C63" i="24" s="1"/>
  <c r="C87" i="24" s="1"/>
  <c r="C136" i="24" s="1"/>
  <c r="C161" i="24" s="1"/>
  <c r="C185" i="24" s="1"/>
  <c r="B39" i="24"/>
  <c r="B63" i="24" s="1"/>
  <c r="B87" i="24" s="1"/>
  <c r="B112" i="24" s="1"/>
  <c r="B136" i="24" s="1"/>
  <c r="B161" i="24" s="1"/>
  <c r="B185" i="24" s="1"/>
  <c r="I53" i="24"/>
  <c r="E17" i="13" s="1"/>
  <c r="C38" i="24"/>
  <c r="C62" i="24" s="1"/>
  <c r="C86" i="24" s="1"/>
  <c r="C135" i="24" s="1"/>
  <c r="C160" i="24" s="1"/>
  <c r="C184" i="24" s="1"/>
  <c r="B38" i="24"/>
  <c r="B62" i="24" s="1"/>
  <c r="B86" i="24" s="1"/>
  <c r="B111" i="24" s="1"/>
  <c r="B135" i="24" s="1"/>
  <c r="B160" i="24" s="1"/>
  <c r="B184" i="24" s="1"/>
  <c r="C37" i="24"/>
  <c r="C61" i="24" s="1"/>
  <c r="C85" i="24" s="1"/>
  <c r="C134" i="24" s="1"/>
  <c r="C159" i="24" s="1"/>
  <c r="C183" i="24" s="1"/>
  <c r="B37" i="24"/>
  <c r="B61" i="24" s="1"/>
  <c r="B85" i="24" s="1"/>
  <c r="B110" i="24" s="1"/>
  <c r="B134" i="24" s="1"/>
  <c r="B159" i="24" s="1"/>
  <c r="B183" i="24" s="1"/>
  <c r="C36" i="24"/>
  <c r="C60" i="24" s="1"/>
  <c r="C84" i="24" s="1"/>
  <c r="C133" i="24" s="1"/>
  <c r="C158" i="24" s="1"/>
  <c r="C182" i="24" s="1"/>
  <c r="B36" i="24"/>
  <c r="C35" i="24"/>
  <c r="C59" i="24" s="1"/>
  <c r="C83" i="24" s="1"/>
  <c r="C132" i="24" s="1"/>
  <c r="C157" i="24" s="1"/>
  <c r="C181" i="24" s="1"/>
  <c r="B35" i="24"/>
  <c r="B59" i="24" s="1"/>
  <c r="B83" i="24" s="1"/>
  <c r="B108" i="24" s="1"/>
  <c r="B132" i="24" s="1"/>
  <c r="B157" i="24" s="1"/>
  <c r="B181" i="24" s="1"/>
  <c r="R53" i="24"/>
  <c r="N17" i="13" s="1"/>
  <c r="C34" i="24"/>
  <c r="C58" i="24" s="1"/>
  <c r="C82" i="24" s="1"/>
  <c r="C131" i="24" s="1"/>
  <c r="C156" i="24" s="1"/>
  <c r="C180" i="24" s="1"/>
  <c r="B34" i="24"/>
  <c r="B58" i="24" s="1"/>
  <c r="B82" i="24" s="1"/>
  <c r="B107" i="24" s="1"/>
  <c r="B131" i="24" s="1"/>
  <c r="B156" i="24" s="1"/>
  <c r="B180" i="24" s="1"/>
  <c r="C33" i="24"/>
  <c r="C57" i="24" s="1"/>
  <c r="C81" i="24" s="1"/>
  <c r="C130" i="24" s="1"/>
  <c r="B33" i="24"/>
  <c r="B57" i="24" s="1"/>
  <c r="B81" i="24" s="1"/>
  <c r="B106" i="24" s="1"/>
  <c r="B130" i="24" s="1"/>
  <c r="B155" i="24" s="1"/>
  <c r="B179" i="24" s="1"/>
  <c r="AO32" i="24"/>
  <c r="AK32" i="24"/>
  <c r="AG32" i="24"/>
  <c r="AC32" i="24"/>
  <c r="Y32" i="24"/>
  <c r="U32" i="24"/>
  <c r="Q32" i="24"/>
  <c r="M32" i="24"/>
  <c r="I32" i="24"/>
  <c r="C32" i="24"/>
  <c r="B32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AR27" i="24"/>
  <c r="AR26" i="24"/>
  <c r="AR25" i="24"/>
  <c r="AR24" i="24"/>
  <c r="AR23" i="24"/>
  <c r="AR22" i="24"/>
  <c r="AR21" i="24"/>
  <c r="AR20" i="24"/>
  <c r="AR19" i="24"/>
  <c r="AR18" i="24"/>
  <c r="AR17" i="24"/>
  <c r="AR16" i="24"/>
  <c r="AR15" i="24"/>
  <c r="AR14" i="24"/>
  <c r="AR13" i="24"/>
  <c r="AR12" i="24"/>
  <c r="AR11" i="24"/>
  <c r="AR10" i="24"/>
  <c r="AR9" i="24"/>
  <c r="AO105" i="24"/>
  <c r="AM32" i="24"/>
  <c r="AL80" i="24"/>
  <c r="AH80" i="24"/>
  <c r="AG105" i="24"/>
  <c r="AA32" i="24"/>
  <c r="Y105" i="24"/>
  <c r="R80" i="24"/>
  <c r="Q105" i="24"/>
  <c r="O32" i="24"/>
  <c r="I105" i="24"/>
  <c r="C155" i="24" l="1"/>
  <c r="C179" i="24" s="1"/>
  <c r="D19" i="14"/>
  <c r="H19" i="14"/>
  <c r="L19" i="14"/>
  <c r="P19" i="14"/>
  <c r="T19" i="14"/>
  <c r="X19" i="14"/>
  <c r="AB19" i="14"/>
  <c r="AF19" i="14"/>
  <c r="AJ19" i="14"/>
  <c r="E19" i="14"/>
  <c r="M19" i="14"/>
  <c r="Q19" i="14"/>
  <c r="U19" i="14"/>
  <c r="Y19" i="14"/>
  <c r="AG19" i="14"/>
  <c r="I19" i="14"/>
  <c r="AC19" i="14"/>
  <c r="AK19" i="14"/>
  <c r="J19" i="14"/>
  <c r="R19" i="14"/>
  <c r="Z19" i="14"/>
  <c r="AH19" i="14"/>
  <c r="G19" i="14"/>
  <c r="AE19" i="14"/>
  <c r="K19" i="14"/>
  <c r="S19" i="14"/>
  <c r="AA19" i="14"/>
  <c r="AI19" i="14"/>
  <c r="F19" i="14"/>
  <c r="N19" i="14"/>
  <c r="V19" i="14"/>
  <c r="AD19" i="14"/>
  <c r="AL19" i="14"/>
  <c r="O19" i="14"/>
  <c r="W19" i="14"/>
  <c r="C19" i="14"/>
  <c r="D37" i="11" s="1"/>
  <c r="E37" i="11" s="1"/>
  <c r="M77" i="24"/>
  <c r="M81" i="24"/>
  <c r="Q77" i="24"/>
  <c r="Q81" i="24"/>
  <c r="U77" i="24"/>
  <c r="U81" i="24"/>
  <c r="Y77" i="24"/>
  <c r="Y81" i="24"/>
  <c r="AC77" i="24"/>
  <c r="AC81" i="24"/>
  <c r="AG77" i="24"/>
  <c r="AG81" i="24"/>
  <c r="AK77" i="24"/>
  <c r="AK81" i="24"/>
  <c r="AO77" i="24"/>
  <c r="AO81" i="24"/>
  <c r="AJ77" i="24"/>
  <c r="AJ83" i="24"/>
  <c r="AH77" i="24"/>
  <c r="AH81" i="24"/>
  <c r="Z77" i="24"/>
  <c r="Z81" i="24"/>
  <c r="W77" i="24"/>
  <c r="W81" i="24"/>
  <c r="AA77" i="24"/>
  <c r="AA81" i="24"/>
  <c r="AE77" i="24"/>
  <c r="AE81" i="24"/>
  <c r="AI77" i="24"/>
  <c r="AI81" i="24"/>
  <c r="AM77" i="24"/>
  <c r="AM81" i="24"/>
  <c r="AQ77" i="24"/>
  <c r="AQ81" i="24"/>
  <c r="AD77" i="24"/>
  <c r="AD81" i="24"/>
  <c r="AL77" i="24"/>
  <c r="AL81" i="24"/>
  <c r="AP77" i="24"/>
  <c r="AP81" i="24"/>
  <c r="X77" i="24"/>
  <c r="X81" i="24"/>
  <c r="AB77" i="24"/>
  <c r="AB81" i="24"/>
  <c r="AF77" i="24"/>
  <c r="AF81" i="24"/>
  <c r="AN77" i="24"/>
  <c r="AN81" i="24"/>
  <c r="U16" i="26"/>
  <c r="V5" i="39"/>
  <c r="U68" i="12"/>
  <c r="U22" i="26"/>
  <c r="I180" i="24"/>
  <c r="AV156" i="24" s="1"/>
  <c r="J156" i="24" s="1"/>
  <c r="I184" i="24"/>
  <c r="I186" i="24"/>
  <c r="I77" i="24"/>
  <c r="I81" i="24"/>
  <c r="L126" i="24"/>
  <c r="P126" i="24"/>
  <c r="T126" i="24"/>
  <c r="X126" i="24"/>
  <c r="AB126" i="24"/>
  <c r="AF126" i="24"/>
  <c r="AJ126" i="24"/>
  <c r="AN126" i="24"/>
  <c r="H131" i="24"/>
  <c r="D27" i="11"/>
  <c r="C54" i="12" s="1"/>
  <c r="H134" i="24"/>
  <c r="I134" i="24" s="1"/>
  <c r="J134" i="24" s="1"/>
  <c r="K134" i="24" s="1"/>
  <c r="D31" i="11"/>
  <c r="C55" i="12" s="1"/>
  <c r="J138" i="24"/>
  <c r="K138" i="24" s="1"/>
  <c r="L138" i="24" s="1"/>
  <c r="M138" i="24" s="1"/>
  <c r="N138" i="24" s="1"/>
  <c r="O138" i="24" s="1"/>
  <c r="P138" i="24" s="1"/>
  <c r="Q138" i="24" s="1"/>
  <c r="R138" i="24" s="1"/>
  <c r="S138" i="24" s="1"/>
  <c r="T138" i="24" s="1"/>
  <c r="U138" i="24" s="1"/>
  <c r="V138" i="24" s="1"/>
  <c r="W138" i="24" s="1"/>
  <c r="X138" i="24" s="1"/>
  <c r="Y138" i="24" s="1"/>
  <c r="Z138" i="24" s="1"/>
  <c r="AA138" i="24" s="1"/>
  <c r="AB138" i="24" s="1"/>
  <c r="AC138" i="24" s="1"/>
  <c r="AD138" i="24" s="1"/>
  <c r="AE138" i="24" s="1"/>
  <c r="AF138" i="24" s="1"/>
  <c r="AG138" i="24" s="1"/>
  <c r="AH138" i="24" s="1"/>
  <c r="AI138" i="24" s="1"/>
  <c r="AJ138" i="24" s="1"/>
  <c r="AK138" i="24" s="1"/>
  <c r="AL138" i="24" s="1"/>
  <c r="AM138" i="24" s="1"/>
  <c r="AN138" i="24" s="1"/>
  <c r="AO138" i="24" s="1"/>
  <c r="AP138" i="24" s="1"/>
  <c r="AQ138" i="24" s="1"/>
  <c r="CD114" i="24" s="1"/>
  <c r="I126" i="24"/>
  <c r="E38" i="11"/>
  <c r="M126" i="24"/>
  <c r="Q126" i="24"/>
  <c r="U126" i="24"/>
  <c r="Y126" i="24"/>
  <c r="AC126" i="24"/>
  <c r="AG126" i="24"/>
  <c r="AK126" i="24"/>
  <c r="AO126" i="24"/>
  <c r="I182" i="24"/>
  <c r="AV158" i="24" s="1"/>
  <c r="J158" i="24" s="1"/>
  <c r="T77" i="24"/>
  <c r="J77" i="24"/>
  <c r="N77" i="24"/>
  <c r="R77" i="24"/>
  <c r="V77" i="24"/>
  <c r="K77" i="24"/>
  <c r="O77" i="24"/>
  <c r="S77" i="24"/>
  <c r="L77" i="24"/>
  <c r="P77" i="24"/>
  <c r="H81" i="24"/>
  <c r="I185" i="24"/>
  <c r="AV161" i="24" s="1"/>
  <c r="J161" i="24" s="1"/>
  <c r="I175" i="24"/>
  <c r="I203" i="24" s="1"/>
  <c r="C8" i="31" s="1"/>
  <c r="J154" i="24"/>
  <c r="J105" i="24"/>
  <c r="J129" i="24"/>
  <c r="J32" i="24"/>
  <c r="AP154" i="24"/>
  <c r="AP105" i="24"/>
  <c r="AP129" i="24"/>
  <c r="AP32" i="24"/>
  <c r="H97" i="24"/>
  <c r="H91" i="24"/>
  <c r="H99" i="24"/>
  <c r="H77" i="24"/>
  <c r="N154" i="24"/>
  <c r="N105" i="24"/>
  <c r="N129" i="24"/>
  <c r="N32" i="24"/>
  <c r="V154" i="24"/>
  <c r="V105" i="24"/>
  <c r="V129" i="24"/>
  <c r="V32" i="24"/>
  <c r="AD154" i="24"/>
  <c r="AD105" i="24"/>
  <c r="AD129" i="24"/>
  <c r="AD32" i="24"/>
  <c r="AH154" i="24"/>
  <c r="AH105" i="24"/>
  <c r="AH129" i="24"/>
  <c r="AH32" i="24"/>
  <c r="V56" i="24"/>
  <c r="V178" i="24" s="1"/>
  <c r="AL56" i="24"/>
  <c r="AL178" i="24" s="1"/>
  <c r="AP56" i="24"/>
  <c r="AP178" i="24" s="1"/>
  <c r="H85" i="24"/>
  <c r="N56" i="24"/>
  <c r="N178" i="24" s="1"/>
  <c r="AD56" i="24"/>
  <c r="AD178" i="24" s="1"/>
  <c r="H93" i="24"/>
  <c r="V80" i="24"/>
  <c r="R154" i="24"/>
  <c r="R105" i="24"/>
  <c r="R129" i="24"/>
  <c r="R32" i="24"/>
  <c r="Z154" i="24"/>
  <c r="Z105" i="24"/>
  <c r="Z129" i="24"/>
  <c r="Z32" i="24"/>
  <c r="AL154" i="24"/>
  <c r="AL105" i="24"/>
  <c r="AL129" i="24"/>
  <c r="AL32" i="24"/>
  <c r="H83" i="24"/>
  <c r="H89" i="24"/>
  <c r="N80" i="24"/>
  <c r="AD80" i="24"/>
  <c r="J56" i="24"/>
  <c r="J178" i="24" s="1"/>
  <c r="Z56" i="24"/>
  <c r="Z178" i="24" s="1"/>
  <c r="R56" i="24"/>
  <c r="R178" i="24" s="1"/>
  <c r="AH56" i="24"/>
  <c r="AH178" i="24" s="1"/>
  <c r="H87" i="24"/>
  <c r="H95" i="24"/>
  <c r="J80" i="24"/>
  <c r="Z80" i="24"/>
  <c r="AP80" i="24"/>
  <c r="K154" i="24"/>
  <c r="K105" i="24"/>
  <c r="K129" i="24"/>
  <c r="W154" i="24"/>
  <c r="W105" i="24"/>
  <c r="W129" i="24"/>
  <c r="AI154" i="24"/>
  <c r="AI105" i="24"/>
  <c r="AI129" i="24"/>
  <c r="W56" i="24"/>
  <c r="W178" i="24" s="1"/>
  <c r="AM56" i="24"/>
  <c r="AM178" i="24" s="1"/>
  <c r="O80" i="24"/>
  <c r="AA80" i="24"/>
  <c r="AI80" i="24"/>
  <c r="H126" i="24"/>
  <c r="H130" i="24"/>
  <c r="S154" i="24"/>
  <c r="S105" i="24"/>
  <c r="S129" i="24"/>
  <c r="AE154" i="24"/>
  <c r="AE105" i="24"/>
  <c r="AE129" i="24"/>
  <c r="AQ154" i="24"/>
  <c r="AQ105" i="24"/>
  <c r="AQ129" i="24"/>
  <c r="O56" i="24"/>
  <c r="O178" i="24" s="1"/>
  <c r="AA56" i="24"/>
  <c r="AA178" i="24" s="1"/>
  <c r="AE56" i="24"/>
  <c r="AE178" i="24" s="1"/>
  <c r="AQ56" i="24"/>
  <c r="AQ178" i="24" s="1"/>
  <c r="K80" i="24"/>
  <c r="W80" i="24"/>
  <c r="AM80" i="24"/>
  <c r="H154" i="24"/>
  <c r="H129" i="24"/>
  <c r="L154" i="24"/>
  <c r="L129" i="24"/>
  <c r="P154" i="24"/>
  <c r="P129" i="24"/>
  <c r="T154" i="24"/>
  <c r="T129" i="24"/>
  <c r="X154" i="24"/>
  <c r="X129" i="24"/>
  <c r="AB154" i="24"/>
  <c r="AB129" i="24"/>
  <c r="AF154" i="24"/>
  <c r="AF129" i="24"/>
  <c r="AJ154" i="24"/>
  <c r="AJ129" i="24"/>
  <c r="AN154" i="24"/>
  <c r="AN129" i="24"/>
  <c r="K32" i="24"/>
  <c r="S32" i="24"/>
  <c r="W32" i="24"/>
  <c r="AE32" i="24"/>
  <c r="AI32" i="24"/>
  <c r="AQ32" i="24"/>
  <c r="H56" i="24"/>
  <c r="H178" i="24" s="1"/>
  <c r="L56" i="24"/>
  <c r="L178" i="24" s="1"/>
  <c r="P56" i="24"/>
  <c r="P178" i="24" s="1"/>
  <c r="T56" i="24"/>
  <c r="T178" i="24" s="1"/>
  <c r="X56" i="24"/>
  <c r="X178" i="24" s="1"/>
  <c r="AB56" i="24"/>
  <c r="AB178" i="24" s="1"/>
  <c r="AF56" i="24"/>
  <c r="AF178" i="24" s="1"/>
  <c r="AJ56" i="24"/>
  <c r="AJ178" i="24" s="1"/>
  <c r="AN56" i="24"/>
  <c r="AN178" i="24" s="1"/>
  <c r="H80" i="24"/>
  <c r="L80" i="24"/>
  <c r="P80" i="24"/>
  <c r="T80" i="24"/>
  <c r="X80" i="24"/>
  <c r="AB80" i="24"/>
  <c r="AF80" i="24"/>
  <c r="AJ80" i="24"/>
  <c r="AN80" i="24"/>
  <c r="H82" i="24"/>
  <c r="H84" i="24"/>
  <c r="H86" i="24"/>
  <c r="H88" i="24"/>
  <c r="H90" i="24"/>
  <c r="H92" i="24"/>
  <c r="H94" i="24"/>
  <c r="H96" i="24"/>
  <c r="H98" i="24"/>
  <c r="L105" i="24"/>
  <c r="T105" i="24"/>
  <c r="AB105" i="24"/>
  <c r="AJ105" i="24"/>
  <c r="O154" i="24"/>
  <c r="O105" i="24"/>
  <c r="O129" i="24"/>
  <c r="AA154" i="24"/>
  <c r="AA105" i="24"/>
  <c r="AA129" i="24"/>
  <c r="AM154" i="24"/>
  <c r="AM105" i="24"/>
  <c r="AM129" i="24"/>
  <c r="K56" i="24"/>
  <c r="K178" i="24" s="1"/>
  <c r="S56" i="24"/>
  <c r="S178" i="24" s="1"/>
  <c r="AI56" i="24"/>
  <c r="AI178" i="24" s="1"/>
  <c r="S80" i="24"/>
  <c r="AE80" i="24"/>
  <c r="AQ80" i="24"/>
  <c r="I154" i="24"/>
  <c r="I129" i="24"/>
  <c r="M154" i="24"/>
  <c r="M129" i="24"/>
  <c r="Q154" i="24"/>
  <c r="Q129" i="24"/>
  <c r="U154" i="24"/>
  <c r="U129" i="24"/>
  <c r="Y154" i="24"/>
  <c r="Y129" i="24"/>
  <c r="AC154" i="24"/>
  <c r="AC129" i="24"/>
  <c r="AG154" i="24"/>
  <c r="AG129" i="24"/>
  <c r="AK154" i="24"/>
  <c r="AK129" i="24"/>
  <c r="AO154" i="24"/>
  <c r="AO129" i="24"/>
  <c r="H32" i="24"/>
  <c r="L32" i="24"/>
  <c r="P32" i="24"/>
  <c r="T32" i="24"/>
  <c r="X32" i="24"/>
  <c r="AB32" i="24"/>
  <c r="AF32" i="24"/>
  <c r="AJ32" i="24"/>
  <c r="AN32" i="24"/>
  <c r="I56" i="24"/>
  <c r="I178" i="24" s="1"/>
  <c r="M56" i="24"/>
  <c r="M178" i="24" s="1"/>
  <c r="Q56" i="24"/>
  <c r="Q178" i="24" s="1"/>
  <c r="U56" i="24"/>
  <c r="U178" i="24" s="1"/>
  <c r="Y56" i="24"/>
  <c r="Y178" i="24" s="1"/>
  <c r="AC56" i="24"/>
  <c r="AC178" i="24" s="1"/>
  <c r="AG56" i="24"/>
  <c r="AG178" i="24" s="1"/>
  <c r="AK56" i="24"/>
  <c r="AK178" i="24" s="1"/>
  <c r="AO56" i="24"/>
  <c r="AO178" i="24" s="1"/>
  <c r="I80" i="24"/>
  <c r="M80" i="24"/>
  <c r="Q80" i="24"/>
  <c r="U80" i="24"/>
  <c r="Y80" i="24"/>
  <c r="AC80" i="24"/>
  <c r="AG80" i="24"/>
  <c r="AK80" i="24"/>
  <c r="AO80" i="24"/>
  <c r="M105" i="24"/>
  <c r="U105" i="24"/>
  <c r="AC105" i="24"/>
  <c r="AK105" i="24"/>
  <c r="J126" i="24"/>
  <c r="N126" i="24"/>
  <c r="R126" i="24"/>
  <c r="V126" i="24"/>
  <c r="Z126" i="24"/>
  <c r="AD126" i="24"/>
  <c r="AH126" i="24"/>
  <c r="AL126" i="24"/>
  <c r="AP126" i="24"/>
  <c r="H105" i="24"/>
  <c r="P105" i="24"/>
  <c r="X105" i="24"/>
  <c r="AF105" i="24"/>
  <c r="AN105" i="24"/>
  <c r="K126" i="24"/>
  <c r="O126" i="24"/>
  <c r="S126" i="24"/>
  <c r="W126" i="24"/>
  <c r="AA126" i="24"/>
  <c r="AE126" i="24"/>
  <c r="AI126" i="24"/>
  <c r="AM126" i="24"/>
  <c r="AQ126" i="24"/>
  <c r="AV114" i="24"/>
  <c r="AZ114" i="24"/>
  <c r="BD114" i="24"/>
  <c r="BT114" i="24"/>
  <c r="AV118" i="24"/>
  <c r="AZ118" i="24"/>
  <c r="BD118" i="24"/>
  <c r="BH118" i="24"/>
  <c r="BL118" i="24"/>
  <c r="BP118" i="24"/>
  <c r="BT118" i="24"/>
  <c r="BX118" i="24"/>
  <c r="CB118" i="24"/>
  <c r="AV122" i="24"/>
  <c r="AZ122" i="24"/>
  <c r="BD122" i="24"/>
  <c r="BH122" i="24"/>
  <c r="BL122" i="24"/>
  <c r="BP122" i="24"/>
  <c r="BT122" i="24"/>
  <c r="BX122" i="24"/>
  <c r="CB122" i="24"/>
  <c r="I131" i="24"/>
  <c r="I135" i="24"/>
  <c r="AW114" i="24"/>
  <c r="BA114" i="24"/>
  <c r="BM114" i="24"/>
  <c r="CC114" i="24"/>
  <c r="I139" i="24"/>
  <c r="AW118" i="24"/>
  <c r="BA118" i="24"/>
  <c r="BE118" i="24"/>
  <c r="BI118" i="24"/>
  <c r="BM118" i="24"/>
  <c r="BQ118" i="24"/>
  <c r="BU118" i="24"/>
  <c r="BY118" i="24"/>
  <c r="CC118" i="24"/>
  <c r="I143" i="24"/>
  <c r="AW122" i="24"/>
  <c r="BA122" i="24"/>
  <c r="BE122" i="24"/>
  <c r="BI122" i="24"/>
  <c r="BM122" i="24"/>
  <c r="BQ122" i="24"/>
  <c r="BU122" i="24"/>
  <c r="BY122" i="24"/>
  <c r="CC122" i="24"/>
  <c r="I147" i="24"/>
  <c r="J132" i="24"/>
  <c r="AV108" i="24"/>
  <c r="J136" i="24"/>
  <c r="AV112" i="24"/>
  <c r="AX114" i="24"/>
  <c r="BB114" i="24"/>
  <c r="BF114" i="24"/>
  <c r="BV114" i="24"/>
  <c r="J140" i="24"/>
  <c r="AV116" i="24"/>
  <c r="AX118" i="24"/>
  <c r="BB118" i="24"/>
  <c r="BF118" i="24"/>
  <c r="BJ118" i="24"/>
  <c r="BN118" i="24"/>
  <c r="BR118" i="24"/>
  <c r="BV118" i="24"/>
  <c r="BZ118" i="24"/>
  <c r="J144" i="24"/>
  <c r="AV120" i="24"/>
  <c r="AX122" i="24"/>
  <c r="BB122" i="24"/>
  <c r="BF122" i="24"/>
  <c r="BJ122" i="24"/>
  <c r="BN122" i="24"/>
  <c r="BR122" i="24"/>
  <c r="BV122" i="24"/>
  <c r="BZ122" i="24"/>
  <c r="J148" i="24"/>
  <c r="AV124" i="24"/>
  <c r="I133" i="24"/>
  <c r="I137" i="24"/>
  <c r="AY114" i="24"/>
  <c r="BC114" i="24"/>
  <c r="BG114" i="24"/>
  <c r="BK114" i="24"/>
  <c r="BW114" i="24"/>
  <c r="I141" i="24"/>
  <c r="AY118" i="24"/>
  <c r="BC118" i="24"/>
  <c r="BG118" i="24"/>
  <c r="BK118" i="24"/>
  <c r="BO118" i="24"/>
  <c r="BS118" i="24"/>
  <c r="BW118" i="24"/>
  <c r="CA118" i="24"/>
  <c r="I145" i="24"/>
  <c r="AY122" i="24"/>
  <c r="BC122" i="24"/>
  <c r="BG122" i="24"/>
  <c r="BK122" i="24"/>
  <c r="BO122" i="24"/>
  <c r="BS122" i="24"/>
  <c r="BW122" i="24"/>
  <c r="CA122" i="24"/>
  <c r="AV160" i="24"/>
  <c r="J160" i="24" s="1"/>
  <c r="H179" i="24"/>
  <c r="H175" i="24"/>
  <c r="I181" i="24"/>
  <c r="J188" i="24"/>
  <c r="AV165" i="24"/>
  <c r="J165" i="24" s="1"/>
  <c r="AV162" i="24"/>
  <c r="J162" i="24" s="1"/>
  <c r="AV166" i="24"/>
  <c r="J166" i="24" s="1"/>
  <c r="I183" i="24"/>
  <c r="I187" i="24"/>
  <c r="AV168" i="24"/>
  <c r="J168" i="24" s="1"/>
  <c r="AV172" i="24"/>
  <c r="J172" i="24" s="1"/>
  <c r="AV173" i="24"/>
  <c r="AV169" i="24"/>
  <c r="J169" i="24" s="1"/>
  <c r="I194" i="24"/>
  <c r="I191" i="24"/>
  <c r="I195" i="24"/>
  <c r="Z80" i="23"/>
  <c r="I58" i="23"/>
  <c r="AO54" i="23"/>
  <c r="Y54" i="23"/>
  <c r="I54" i="23"/>
  <c r="AQ51" i="23"/>
  <c r="AQ77" i="23" s="1"/>
  <c r="AP51" i="23"/>
  <c r="AP77" i="23" s="1"/>
  <c r="AO51" i="23"/>
  <c r="AO77" i="23" s="1"/>
  <c r="AN51" i="23"/>
  <c r="AN77" i="23" s="1"/>
  <c r="AM51" i="23"/>
  <c r="AM77" i="23" s="1"/>
  <c r="AL51" i="23"/>
  <c r="AL77" i="23" s="1"/>
  <c r="AK51" i="23"/>
  <c r="AK77" i="23" s="1"/>
  <c r="AJ51" i="23"/>
  <c r="AJ77" i="23" s="1"/>
  <c r="AI51" i="23"/>
  <c r="AI77" i="23" s="1"/>
  <c r="AH51" i="23"/>
  <c r="AH77" i="23" s="1"/>
  <c r="AG51" i="23"/>
  <c r="AG77" i="23" s="1"/>
  <c r="AF51" i="23"/>
  <c r="AF77" i="23" s="1"/>
  <c r="AE51" i="23"/>
  <c r="AE77" i="23" s="1"/>
  <c r="AD51" i="23"/>
  <c r="AD77" i="23" s="1"/>
  <c r="AC51" i="23"/>
  <c r="AC77" i="23" s="1"/>
  <c r="AB51" i="23"/>
  <c r="AB77" i="23" s="1"/>
  <c r="AA51" i="23"/>
  <c r="AA77" i="23" s="1"/>
  <c r="Z51" i="23"/>
  <c r="Z77" i="23" s="1"/>
  <c r="Y51" i="23"/>
  <c r="Y77" i="23" s="1"/>
  <c r="X51" i="23"/>
  <c r="X77" i="23" s="1"/>
  <c r="W51" i="23"/>
  <c r="W77" i="23" s="1"/>
  <c r="V51" i="23"/>
  <c r="V77" i="23" s="1"/>
  <c r="U51" i="23"/>
  <c r="U77" i="23" s="1"/>
  <c r="T51" i="23"/>
  <c r="T77" i="23" s="1"/>
  <c r="S51" i="23"/>
  <c r="S77" i="23" s="1"/>
  <c r="R51" i="23"/>
  <c r="R77" i="23" s="1"/>
  <c r="Q51" i="23"/>
  <c r="Q77" i="23" s="1"/>
  <c r="P51" i="23"/>
  <c r="P77" i="23" s="1"/>
  <c r="O51" i="23"/>
  <c r="O77" i="23" s="1"/>
  <c r="N51" i="23"/>
  <c r="N77" i="23" s="1"/>
  <c r="M51" i="23"/>
  <c r="M77" i="23" s="1"/>
  <c r="L51" i="23"/>
  <c r="L77" i="23" s="1"/>
  <c r="K51" i="23"/>
  <c r="K77" i="23" s="1"/>
  <c r="J51" i="23"/>
  <c r="J77" i="23" s="1"/>
  <c r="I51" i="23"/>
  <c r="I77" i="23" s="1"/>
  <c r="H51" i="23"/>
  <c r="B51" i="23"/>
  <c r="B77" i="23" s="1"/>
  <c r="B103" i="23" s="1"/>
  <c r="AQ50" i="23"/>
  <c r="AQ76" i="23" s="1"/>
  <c r="AP50" i="23"/>
  <c r="AP76" i="23" s="1"/>
  <c r="AO50" i="23"/>
  <c r="AO76" i="23" s="1"/>
  <c r="AN50" i="23"/>
  <c r="AN76" i="23" s="1"/>
  <c r="AM50" i="23"/>
  <c r="AM76" i="23" s="1"/>
  <c r="AL50" i="23"/>
  <c r="AL76" i="23" s="1"/>
  <c r="AK50" i="23"/>
  <c r="AK76" i="23" s="1"/>
  <c r="AJ50" i="23"/>
  <c r="AJ76" i="23" s="1"/>
  <c r="AI50" i="23"/>
  <c r="AI76" i="23" s="1"/>
  <c r="AH50" i="23"/>
  <c r="AH76" i="23" s="1"/>
  <c r="AG50" i="23"/>
  <c r="AG76" i="23" s="1"/>
  <c r="AF50" i="23"/>
  <c r="AF76" i="23" s="1"/>
  <c r="AE50" i="23"/>
  <c r="AE76" i="23" s="1"/>
  <c r="AD50" i="23"/>
  <c r="AD76" i="23" s="1"/>
  <c r="AC50" i="23"/>
  <c r="AC76" i="23" s="1"/>
  <c r="AB50" i="23"/>
  <c r="AB76" i="23" s="1"/>
  <c r="AA50" i="23"/>
  <c r="AA76" i="23" s="1"/>
  <c r="Z50" i="23"/>
  <c r="Z76" i="23" s="1"/>
  <c r="Y50" i="23"/>
  <c r="Y76" i="23" s="1"/>
  <c r="X50" i="23"/>
  <c r="X76" i="23" s="1"/>
  <c r="W50" i="23"/>
  <c r="W76" i="23" s="1"/>
  <c r="V50" i="23"/>
  <c r="V76" i="23" s="1"/>
  <c r="U50" i="23"/>
  <c r="U76" i="23" s="1"/>
  <c r="T50" i="23"/>
  <c r="T76" i="23" s="1"/>
  <c r="S50" i="23"/>
  <c r="S76" i="23" s="1"/>
  <c r="R50" i="23"/>
  <c r="R76" i="23" s="1"/>
  <c r="Q50" i="23"/>
  <c r="Q76" i="23" s="1"/>
  <c r="P50" i="23"/>
  <c r="P76" i="23" s="1"/>
  <c r="O50" i="23"/>
  <c r="O76" i="23" s="1"/>
  <c r="N50" i="23"/>
  <c r="N76" i="23" s="1"/>
  <c r="M50" i="23"/>
  <c r="M76" i="23" s="1"/>
  <c r="L50" i="23"/>
  <c r="L76" i="23" s="1"/>
  <c r="K50" i="23"/>
  <c r="K76" i="23" s="1"/>
  <c r="J50" i="23"/>
  <c r="J76" i="23" s="1"/>
  <c r="I50" i="23"/>
  <c r="H50" i="23"/>
  <c r="H76" i="23" s="1"/>
  <c r="B50" i="23"/>
  <c r="B76" i="23" s="1"/>
  <c r="B102" i="23" s="1"/>
  <c r="AQ49" i="23"/>
  <c r="AQ75" i="23" s="1"/>
  <c r="AP49" i="23"/>
  <c r="AP75" i="23" s="1"/>
  <c r="AO49" i="23"/>
  <c r="AO75" i="23" s="1"/>
  <c r="AN49" i="23"/>
  <c r="AN75" i="23" s="1"/>
  <c r="AM49" i="23"/>
  <c r="AM75" i="23" s="1"/>
  <c r="AL49" i="23"/>
  <c r="AL75" i="23" s="1"/>
  <c r="AK49" i="23"/>
  <c r="AK75" i="23" s="1"/>
  <c r="AJ49" i="23"/>
  <c r="AJ75" i="23" s="1"/>
  <c r="AI49" i="23"/>
  <c r="AI75" i="23" s="1"/>
  <c r="AH49" i="23"/>
  <c r="AH75" i="23" s="1"/>
  <c r="AG49" i="23"/>
  <c r="AG75" i="23" s="1"/>
  <c r="AF49" i="23"/>
  <c r="AF75" i="23" s="1"/>
  <c r="AE49" i="23"/>
  <c r="AE75" i="23" s="1"/>
  <c r="AD49" i="23"/>
  <c r="AD75" i="23" s="1"/>
  <c r="AC49" i="23"/>
  <c r="AC75" i="23" s="1"/>
  <c r="AB49" i="23"/>
  <c r="AB75" i="23" s="1"/>
  <c r="AA49" i="23"/>
  <c r="AA75" i="23" s="1"/>
  <c r="Z49" i="23"/>
  <c r="Z75" i="23" s="1"/>
  <c r="Y49" i="23"/>
  <c r="Y75" i="23" s="1"/>
  <c r="X49" i="23"/>
  <c r="X75" i="23" s="1"/>
  <c r="W49" i="23"/>
  <c r="W75" i="23" s="1"/>
  <c r="V49" i="23"/>
  <c r="V75" i="23" s="1"/>
  <c r="U49" i="23"/>
  <c r="U75" i="23" s="1"/>
  <c r="T49" i="23"/>
  <c r="T75" i="23" s="1"/>
  <c r="S49" i="23"/>
  <c r="S75" i="23" s="1"/>
  <c r="R49" i="23"/>
  <c r="R75" i="23" s="1"/>
  <c r="Q49" i="23"/>
  <c r="Q75" i="23" s="1"/>
  <c r="P49" i="23"/>
  <c r="P75" i="23" s="1"/>
  <c r="O49" i="23"/>
  <c r="O75" i="23" s="1"/>
  <c r="N49" i="23"/>
  <c r="N75" i="23" s="1"/>
  <c r="M49" i="23"/>
  <c r="M75" i="23" s="1"/>
  <c r="L49" i="23"/>
  <c r="L75" i="23" s="1"/>
  <c r="K49" i="23"/>
  <c r="K75" i="23" s="1"/>
  <c r="J49" i="23"/>
  <c r="J75" i="23" s="1"/>
  <c r="I49" i="23"/>
  <c r="I75" i="23" s="1"/>
  <c r="H49" i="23"/>
  <c r="H75" i="23" s="1"/>
  <c r="B49" i="23"/>
  <c r="B75" i="23" s="1"/>
  <c r="B101" i="23" s="1"/>
  <c r="AQ48" i="23"/>
  <c r="AQ74" i="23" s="1"/>
  <c r="AP48" i="23"/>
  <c r="AP74" i="23" s="1"/>
  <c r="AO48" i="23"/>
  <c r="AO74" i="23" s="1"/>
  <c r="AN48" i="23"/>
  <c r="AN74" i="23" s="1"/>
  <c r="AM48" i="23"/>
  <c r="AM74" i="23" s="1"/>
  <c r="AL48" i="23"/>
  <c r="AL74" i="23" s="1"/>
  <c r="AK48" i="23"/>
  <c r="AK74" i="23" s="1"/>
  <c r="AJ48" i="23"/>
  <c r="AJ74" i="23" s="1"/>
  <c r="AI48" i="23"/>
  <c r="AI74" i="23" s="1"/>
  <c r="AH48" i="23"/>
  <c r="AH74" i="23" s="1"/>
  <c r="AG48" i="23"/>
  <c r="AG74" i="23" s="1"/>
  <c r="AF48" i="23"/>
  <c r="AF74" i="23" s="1"/>
  <c r="AE48" i="23"/>
  <c r="AE74" i="23" s="1"/>
  <c r="AD48" i="23"/>
  <c r="AD74" i="23" s="1"/>
  <c r="AC48" i="23"/>
  <c r="AC74" i="23" s="1"/>
  <c r="AB48" i="23"/>
  <c r="AB74" i="23" s="1"/>
  <c r="AA48" i="23"/>
  <c r="AA74" i="23" s="1"/>
  <c r="Z48" i="23"/>
  <c r="Z74" i="23" s="1"/>
  <c r="Y48" i="23"/>
  <c r="Y74" i="23" s="1"/>
  <c r="X48" i="23"/>
  <c r="X74" i="23" s="1"/>
  <c r="W48" i="23"/>
  <c r="W74" i="23" s="1"/>
  <c r="V48" i="23"/>
  <c r="V74" i="23" s="1"/>
  <c r="U48" i="23"/>
  <c r="U74" i="23" s="1"/>
  <c r="T48" i="23"/>
  <c r="T74" i="23" s="1"/>
  <c r="S48" i="23"/>
  <c r="S74" i="23" s="1"/>
  <c r="R48" i="23"/>
  <c r="R74" i="23" s="1"/>
  <c r="Q48" i="23"/>
  <c r="Q74" i="23" s="1"/>
  <c r="P48" i="23"/>
  <c r="P74" i="23" s="1"/>
  <c r="O48" i="23"/>
  <c r="O74" i="23" s="1"/>
  <c r="N48" i="23"/>
  <c r="N74" i="23" s="1"/>
  <c r="M48" i="23"/>
  <c r="M74" i="23" s="1"/>
  <c r="L48" i="23"/>
  <c r="L74" i="23" s="1"/>
  <c r="K48" i="23"/>
  <c r="K74" i="23" s="1"/>
  <c r="J48" i="23"/>
  <c r="J74" i="23" s="1"/>
  <c r="I48" i="23"/>
  <c r="I74" i="23" s="1"/>
  <c r="H48" i="23"/>
  <c r="H74" i="23" s="1"/>
  <c r="B48" i="23"/>
  <c r="B74" i="23" s="1"/>
  <c r="B100" i="23" s="1"/>
  <c r="AQ47" i="23"/>
  <c r="AQ73" i="23" s="1"/>
  <c r="AP47" i="23"/>
  <c r="AP73" i="23" s="1"/>
  <c r="AO47" i="23"/>
  <c r="AO73" i="23" s="1"/>
  <c r="AN47" i="23"/>
  <c r="AN73" i="23" s="1"/>
  <c r="AM47" i="23"/>
  <c r="AM73" i="23" s="1"/>
  <c r="AL47" i="23"/>
  <c r="AL73" i="23" s="1"/>
  <c r="AK47" i="23"/>
  <c r="AK73" i="23" s="1"/>
  <c r="AJ47" i="23"/>
  <c r="AJ73" i="23" s="1"/>
  <c r="AI47" i="23"/>
  <c r="AI73" i="23" s="1"/>
  <c r="AH47" i="23"/>
  <c r="AH73" i="23" s="1"/>
  <c r="AG47" i="23"/>
  <c r="AG73" i="23" s="1"/>
  <c r="AF47" i="23"/>
  <c r="AF73" i="23" s="1"/>
  <c r="AE47" i="23"/>
  <c r="AE73" i="23" s="1"/>
  <c r="AD47" i="23"/>
  <c r="AD73" i="23" s="1"/>
  <c r="AC47" i="23"/>
  <c r="AC73" i="23" s="1"/>
  <c r="AB47" i="23"/>
  <c r="AB73" i="23" s="1"/>
  <c r="AA47" i="23"/>
  <c r="AA73" i="23" s="1"/>
  <c r="Z47" i="23"/>
  <c r="Z73" i="23" s="1"/>
  <c r="Y47" i="23"/>
  <c r="Y73" i="23" s="1"/>
  <c r="X47" i="23"/>
  <c r="X73" i="23" s="1"/>
  <c r="W47" i="23"/>
  <c r="W73" i="23" s="1"/>
  <c r="V47" i="23"/>
  <c r="V73" i="23" s="1"/>
  <c r="U47" i="23"/>
  <c r="U73" i="23" s="1"/>
  <c r="T47" i="23"/>
  <c r="T73" i="23" s="1"/>
  <c r="S47" i="23"/>
  <c r="S73" i="23" s="1"/>
  <c r="R47" i="23"/>
  <c r="R73" i="23" s="1"/>
  <c r="Q47" i="23"/>
  <c r="Q73" i="23" s="1"/>
  <c r="P47" i="23"/>
  <c r="P73" i="23" s="1"/>
  <c r="O47" i="23"/>
  <c r="O73" i="23" s="1"/>
  <c r="N47" i="23"/>
  <c r="N73" i="23" s="1"/>
  <c r="M47" i="23"/>
  <c r="M73" i="23" s="1"/>
  <c r="L47" i="23"/>
  <c r="L73" i="23" s="1"/>
  <c r="K47" i="23"/>
  <c r="K73" i="23" s="1"/>
  <c r="J47" i="23"/>
  <c r="J73" i="23" s="1"/>
  <c r="I47" i="23"/>
  <c r="I73" i="23" s="1"/>
  <c r="H47" i="23"/>
  <c r="H73" i="23" s="1"/>
  <c r="B47" i="23"/>
  <c r="B73" i="23" s="1"/>
  <c r="B99" i="23" s="1"/>
  <c r="AQ46" i="23"/>
  <c r="AQ72" i="23" s="1"/>
  <c r="AP46" i="23"/>
  <c r="AP72" i="23" s="1"/>
  <c r="AO46" i="23"/>
  <c r="AO72" i="23" s="1"/>
  <c r="AN46" i="23"/>
  <c r="AN72" i="23" s="1"/>
  <c r="AM46" i="23"/>
  <c r="AM72" i="23" s="1"/>
  <c r="AL46" i="23"/>
  <c r="AL72" i="23" s="1"/>
  <c r="AK46" i="23"/>
  <c r="AK72" i="23" s="1"/>
  <c r="AJ46" i="23"/>
  <c r="AJ72" i="23" s="1"/>
  <c r="AI46" i="23"/>
  <c r="AI72" i="23" s="1"/>
  <c r="AH46" i="23"/>
  <c r="AH72" i="23" s="1"/>
  <c r="AG46" i="23"/>
  <c r="AG72" i="23" s="1"/>
  <c r="AF46" i="23"/>
  <c r="AF72" i="23" s="1"/>
  <c r="AE46" i="23"/>
  <c r="AE72" i="23" s="1"/>
  <c r="AD46" i="23"/>
  <c r="AD72" i="23" s="1"/>
  <c r="AC46" i="23"/>
  <c r="AC72" i="23" s="1"/>
  <c r="AB46" i="23"/>
  <c r="AB72" i="23" s="1"/>
  <c r="AA46" i="23"/>
  <c r="AA72" i="23" s="1"/>
  <c r="Z46" i="23"/>
  <c r="Z72" i="23" s="1"/>
  <c r="Y46" i="23"/>
  <c r="Y72" i="23" s="1"/>
  <c r="X46" i="23"/>
  <c r="X72" i="23" s="1"/>
  <c r="W46" i="23"/>
  <c r="W72" i="23" s="1"/>
  <c r="V46" i="23"/>
  <c r="V72" i="23" s="1"/>
  <c r="U46" i="23"/>
  <c r="U72" i="23" s="1"/>
  <c r="T46" i="23"/>
  <c r="T72" i="23" s="1"/>
  <c r="S46" i="23"/>
  <c r="S72" i="23" s="1"/>
  <c r="R46" i="23"/>
  <c r="R72" i="23" s="1"/>
  <c r="Q46" i="23"/>
  <c r="Q72" i="23" s="1"/>
  <c r="P46" i="23"/>
  <c r="P72" i="23" s="1"/>
  <c r="O46" i="23"/>
  <c r="O72" i="23" s="1"/>
  <c r="N46" i="23"/>
  <c r="N72" i="23" s="1"/>
  <c r="M46" i="23"/>
  <c r="M72" i="23" s="1"/>
  <c r="L46" i="23"/>
  <c r="L72" i="23" s="1"/>
  <c r="K46" i="23"/>
  <c r="K72" i="23" s="1"/>
  <c r="J46" i="23"/>
  <c r="J72" i="23" s="1"/>
  <c r="I46" i="23"/>
  <c r="I72" i="23" s="1"/>
  <c r="H46" i="23"/>
  <c r="H72" i="23" s="1"/>
  <c r="B46" i="23"/>
  <c r="B72" i="23" s="1"/>
  <c r="B98" i="23" s="1"/>
  <c r="AQ45" i="23"/>
  <c r="AQ71" i="23" s="1"/>
  <c r="AP45" i="23"/>
  <c r="AP71" i="23" s="1"/>
  <c r="AO45" i="23"/>
  <c r="AO71" i="23" s="1"/>
  <c r="AN45" i="23"/>
  <c r="AN71" i="23" s="1"/>
  <c r="AM45" i="23"/>
  <c r="AM71" i="23" s="1"/>
  <c r="AL45" i="23"/>
  <c r="AL71" i="23" s="1"/>
  <c r="AK45" i="23"/>
  <c r="AK71" i="23" s="1"/>
  <c r="AJ45" i="23"/>
  <c r="AJ71" i="23" s="1"/>
  <c r="AI45" i="23"/>
  <c r="AI71" i="23" s="1"/>
  <c r="AH45" i="23"/>
  <c r="AH71" i="23" s="1"/>
  <c r="AG45" i="23"/>
  <c r="AG71" i="23" s="1"/>
  <c r="AF45" i="23"/>
  <c r="AF71" i="23" s="1"/>
  <c r="AE45" i="23"/>
  <c r="AE71" i="23" s="1"/>
  <c r="AD45" i="23"/>
  <c r="AD71" i="23" s="1"/>
  <c r="AC45" i="23"/>
  <c r="AC71" i="23" s="1"/>
  <c r="AB45" i="23"/>
  <c r="AB71" i="23" s="1"/>
  <c r="AA45" i="23"/>
  <c r="AA71" i="23" s="1"/>
  <c r="Z45" i="23"/>
  <c r="Z71" i="23" s="1"/>
  <c r="Y45" i="23"/>
  <c r="Y71" i="23" s="1"/>
  <c r="X45" i="23"/>
  <c r="X71" i="23" s="1"/>
  <c r="W45" i="23"/>
  <c r="W71" i="23" s="1"/>
  <c r="V45" i="23"/>
  <c r="V71" i="23" s="1"/>
  <c r="U45" i="23"/>
  <c r="U71" i="23" s="1"/>
  <c r="T45" i="23"/>
  <c r="T71" i="23" s="1"/>
  <c r="S45" i="23"/>
  <c r="S71" i="23" s="1"/>
  <c r="R45" i="23"/>
  <c r="R71" i="23" s="1"/>
  <c r="Q45" i="23"/>
  <c r="Q71" i="23" s="1"/>
  <c r="P45" i="23"/>
  <c r="P71" i="23" s="1"/>
  <c r="O45" i="23"/>
  <c r="O71" i="23" s="1"/>
  <c r="N45" i="23"/>
  <c r="N71" i="23" s="1"/>
  <c r="M45" i="23"/>
  <c r="M71" i="23" s="1"/>
  <c r="L45" i="23"/>
  <c r="L71" i="23" s="1"/>
  <c r="K45" i="23"/>
  <c r="K71" i="23" s="1"/>
  <c r="J45" i="23"/>
  <c r="J71" i="23" s="1"/>
  <c r="I45" i="23"/>
  <c r="I71" i="23" s="1"/>
  <c r="H45" i="23"/>
  <c r="H71" i="23" s="1"/>
  <c r="B45" i="23"/>
  <c r="B71" i="23" s="1"/>
  <c r="B97" i="23" s="1"/>
  <c r="AQ44" i="23"/>
  <c r="AP44" i="23"/>
  <c r="AP70" i="23" s="1"/>
  <c r="AO44" i="23"/>
  <c r="AO70" i="23" s="1"/>
  <c r="AN44" i="23"/>
  <c r="AN70" i="23" s="1"/>
  <c r="AM44" i="23"/>
  <c r="AM70" i="23" s="1"/>
  <c r="AL44" i="23"/>
  <c r="AL70" i="23" s="1"/>
  <c r="AK44" i="23"/>
  <c r="AK70" i="23" s="1"/>
  <c r="AJ44" i="23"/>
  <c r="AJ70" i="23" s="1"/>
  <c r="AI44" i="23"/>
  <c r="AI70" i="23" s="1"/>
  <c r="AH44" i="23"/>
  <c r="AH70" i="23" s="1"/>
  <c r="AG44" i="23"/>
  <c r="AG70" i="23" s="1"/>
  <c r="AF44" i="23"/>
  <c r="AF70" i="23" s="1"/>
  <c r="AE44" i="23"/>
  <c r="AE70" i="23" s="1"/>
  <c r="AD44" i="23"/>
  <c r="AD70" i="23" s="1"/>
  <c r="AC44" i="23"/>
  <c r="AC70" i="23" s="1"/>
  <c r="AB44" i="23"/>
  <c r="AB70" i="23" s="1"/>
  <c r="AA44" i="23"/>
  <c r="AA70" i="23" s="1"/>
  <c r="Z44" i="23"/>
  <c r="Z70" i="23" s="1"/>
  <c r="Y44" i="23"/>
  <c r="Y70" i="23" s="1"/>
  <c r="X44" i="23"/>
  <c r="X70" i="23" s="1"/>
  <c r="W44" i="23"/>
  <c r="W70" i="23" s="1"/>
  <c r="V44" i="23"/>
  <c r="V70" i="23" s="1"/>
  <c r="U44" i="23"/>
  <c r="U70" i="23" s="1"/>
  <c r="T44" i="23"/>
  <c r="T70" i="23" s="1"/>
  <c r="S44" i="23"/>
  <c r="S70" i="23" s="1"/>
  <c r="R44" i="23"/>
  <c r="R70" i="23" s="1"/>
  <c r="Q44" i="23"/>
  <c r="Q70" i="23" s="1"/>
  <c r="P44" i="23"/>
  <c r="P70" i="23" s="1"/>
  <c r="O44" i="23"/>
  <c r="O70" i="23" s="1"/>
  <c r="N44" i="23"/>
  <c r="N70" i="23" s="1"/>
  <c r="M44" i="23"/>
  <c r="M70" i="23" s="1"/>
  <c r="L44" i="23"/>
  <c r="L70" i="23" s="1"/>
  <c r="K44" i="23"/>
  <c r="K70" i="23" s="1"/>
  <c r="J44" i="23"/>
  <c r="J70" i="23" s="1"/>
  <c r="I44" i="23"/>
  <c r="H44" i="23"/>
  <c r="H70" i="23" s="1"/>
  <c r="B44" i="23"/>
  <c r="B70" i="23" s="1"/>
  <c r="B96" i="23" s="1"/>
  <c r="AQ43" i="23"/>
  <c r="AQ69" i="23" s="1"/>
  <c r="AP43" i="23"/>
  <c r="AP69" i="23" s="1"/>
  <c r="AO43" i="23"/>
  <c r="AO69" i="23" s="1"/>
  <c r="AN43" i="23"/>
  <c r="AN69" i="23" s="1"/>
  <c r="AM43" i="23"/>
  <c r="AM69" i="23" s="1"/>
  <c r="AL43" i="23"/>
  <c r="AL69" i="23" s="1"/>
  <c r="AK43" i="23"/>
  <c r="AK69" i="23" s="1"/>
  <c r="AJ43" i="23"/>
  <c r="AJ69" i="23" s="1"/>
  <c r="AI43" i="23"/>
  <c r="AI69" i="23" s="1"/>
  <c r="AH43" i="23"/>
  <c r="AH69" i="23" s="1"/>
  <c r="AG43" i="23"/>
  <c r="AG69" i="23" s="1"/>
  <c r="AF43" i="23"/>
  <c r="AF69" i="23" s="1"/>
  <c r="AE43" i="23"/>
  <c r="AE69" i="23" s="1"/>
  <c r="AD43" i="23"/>
  <c r="AD69" i="23" s="1"/>
  <c r="AC43" i="23"/>
  <c r="AC69" i="23" s="1"/>
  <c r="AB43" i="23"/>
  <c r="AB69" i="23" s="1"/>
  <c r="AA43" i="23"/>
  <c r="AA69" i="23" s="1"/>
  <c r="Z43" i="23"/>
  <c r="Z69" i="23" s="1"/>
  <c r="Y43" i="23"/>
  <c r="Y69" i="23" s="1"/>
  <c r="X43" i="23"/>
  <c r="X69" i="23" s="1"/>
  <c r="W43" i="23"/>
  <c r="W69" i="23" s="1"/>
  <c r="V43" i="23"/>
  <c r="V69" i="23" s="1"/>
  <c r="U43" i="23"/>
  <c r="U69" i="23" s="1"/>
  <c r="T43" i="23"/>
  <c r="T69" i="23" s="1"/>
  <c r="S43" i="23"/>
  <c r="S69" i="23" s="1"/>
  <c r="R43" i="23"/>
  <c r="R69" i="23" s="1"/>
  <c r="Q43" i="23"/>
  <c r="Q69" i="23" s="1"/>
  <c r="P43" i="23"/>
  <c r="P69" i="23" s="1"/>
  <c r="O43" i="23"/>
  <c r="O69" i="23" s="1"/>
  <c r="N43" i="23"/>
  <c r="N69" i="23" s="1"/>
  <c r="M43" i="23"/>
  <c r="M69" i="23" s="1"/>
  <c r="L43" i="23"/>
  <c r="L69" i="23" s="1"/>
  <c r="K43" i="23"/>
  <c r="K69" i="23" s="1"/>
  <c r="J43" i="23"/>
  <c r="J69" i="23" s="1"/>
  <c r="I43" i="23"/>
  <c r="I69" i="23" s="1"/>
  <c r="H43" i="23"/>
  <c r="H69" i="23" s="1"/>
  <c r="B43" i="23"/>
  <c r="B69" i="23" s="1"/>
  <c r="B95" i="23" s="1"/>
  <c r="AQ42" i="23"/>
  <c r="AQ68" i="23" s="1"/>
  <c r="AP42" i="23"/>
  <c r="AP68" i="23" s="1"/>
  <c r="AO42" i="23"/>
  <c r="AO68" i="23" s="1"/>
  <c r="AN42" i="23"/>
  <c r="AN68" i="23" s="1"/>
  <c r="AM42" i="23"/>
  <c r="AM68" i="23" s="1"/>
  <c r="AL42" i="23"/>
  <c r="AL68" i="23" s="1"/>
  <c r="AK42" i="23"/>
  <c r="AK68" i="23" s="1"/>
  <c r="AJ42" i="23"/>
  <c r="AJ68" i="23" s="1"/>
  <c r="AI42" i="23"/>
  <c r="AI68" i="23" s="1"/>
  <c r="AH42" i="23"/>
  <c r="AH68" i="23" s="1"/>
  <c r="AG42" i="23"/>
  <c r="AG68" i="23" s="1"/>
  <c r="AF42" i="23"/>
  <c r="AF68" i="23" s="1"/>
  <c r="AE42" i="23"/>
  <c r="AE68" i="23" s="1"/>
  <c r="AD42" i="23"/>
  <c r="AD68" i="23" s="1"/>
  <c r="AC42" i="23"/>
  <c r="AC68" i="23" s="1"/>
  <c r="AB42" i="23"/>
  <c r="AB68" i="23" s="1"/>
  <c r="AA42" i="23"/>
  <c r="AA68" i="23" s="1"/>
  <c r="Z42" i="23"/>
  <c r="Z68" i="23" s="1"/>
  <c r="Y42" i="23"/>
  <c r="Y68" i="23" s="1"/>
  <c r="X42" i="23"/>
  <c r="X68" i="23" s="1"/>
  <c r="W42" i="23"/>
  <c r="W68" i="23" s="1"/>
  <c r="V42" i="23"/>
  <c r="V68" i="23" s="1"/>
  <c r="U42" i="23"/>
  <c r="U68" i="23" s="1"/>
  <c r="T42" i="23"/>
  <c r="T68" i="23" s="1"/>
  <c r="S42" i="23"/>
  <c r="S68" i="23" s="1"/>
  <c r="R42" i="23"/>
  <c r="R68" i="23" s="1"/>
  <c r="Q42" i="23"/>
  <c r="Q68" i="23" s="1"/>
  <c r="P42" i="23"/>
  <c r="P68" i="23" s="1"/>
  <c r="O42" i="23"/>
  <c r="O68" i="23" s="1"/>
  <c r="N42" i="23"/>
  <c r="N68" i="23" s="1"/>
  <c r="M42" i="23"/>
  <c r="M68" i="23" s="1"/>
  <c r="L42" i="23"/>
  <c r="L68" i="23" s="1"/>
  <c r="K42" i="23"/>
  <c r="K68" i="23" s="1"/>
  <c r="J42" i="23"/>
  <c r="J68" i="23" s="1"/>
  <c r="I42" i="23"/>
  <c r="I68" i="23" s="1"/>
  <c r="H42" i="23"/>
  <c r="H68" i="23" s="1"/>
  <c r="B42" i="23"/>
  <c r="B68" i="23" s="1"/>
  <c r="B94" i="23" s="1"/>
  <c r="AQ41" i="23"/>
  <c r="AQ67" i="23" s="1"/>
  <c r="AP41" i="23"/>
  <c r="AP67" i="23" s="1"/>
  <c r="AO41" i="23"/>
  <c r="AO67" i="23" s="1"/>
  <c r="AN41" i="23"/>
  <c r="AN67" i="23" s="1"/>
  <c r="AM41" i="23"/>
  <c r="AM67" i="23" s="1"/>
  <c r="AL41" i="23"/>
  <c r="AL67" i="23" s="1"/>
  <c r="AK41" i="23"/>
  <c r="AK67" i="23" s="1"/>
  <c r="AJ41" i="23"/>
  <c r="AJ67" i="23" s="1"/>
  <c r="AI41" i="23"/>
  <c r="AI67" i="23" s="1"/>
  <c r="AH41" i="23"/>
  <c r="AH67" i="23" s="1"/>
  <c r="AG41" i="23"/>
  <c r="AG67" i="23" s="1"/>
  <c r="AF41" i="23"/>
  <c r="AF67" i="23" s="1"/>
  <c r="AE41" i="23"/>
  <c r="AE67" i="23" s="1"/>
  <c r="AD41" i="23"/>
  <c r="AD67" i="23" s="1"/>
  <c r="AC41" i="23"/>
  <c r="AC67" i="23" s="1"/>
  <c r="AB41" i="23"/>
  <c r="AB67" i="23" s="1"/>
  <c r="AA41" i="23"/>
  <c r="AA67" i="23" s="1"/>
  <c r="Z41" i="23"/>
  <c r="Z67" i="23" s="1"/>
  <c r="Y41" i="23"/>
  <c r="Y67" i="23" s="1"/>
  <c r="X41" i="23"/>
  <c r="X67" i="23" s="1"/>
  <c r="W41" i="23"/>
  <c r="W67" i="23" s="1"/>
  <c r="V41" i="23"/>
  <c r="V67" i="23" s="1"/>
  <c r="U41" i="23"/>
  <c r="U67" i="23" s="1"/>
  <c r="T41" i="23"/>
  <c r="T67" i="23" s="1"/>
  <c r="S41" i="23"/>
  <c r="S67" i="23" s="1"/>
  <c r="R41" i="23"/>
  <c r="R67" i="23" s="1"/>
  <c r="Q41" i="23"/>
  <c r="Q67" i="23" s="1"/>
  <c r="P41" i="23"/>
  <c r="P67" i="23" s="1"/>
  <c r="O41" i="23"/>
  <c r="O67" i="23" s="1"/>
  <c r="N41" i="23"/>
  <c r="N67" i="23" s="1"/>
  <c r="M41" i="23"/>
  <c r="M67" i="23" s="1"/>
  <c r="L41" i="23"/>
  <c r="L67" i="23" s="1"/>
  <c r="K41" i="23"/>
  <c r="K67" i="23" s="1"/>
  <c r="J41" i="23"/>
  <c r="J67" i="23" s="1"/>
  <c r="I41" i="23"/>
  <c r="I67" i="23" s="1"/>
  <c r="H41" i="23"/>
  <c r="H67" i="23" s="1"/>
  <c r="B41" i="23"/>
  <c r="B67" i="23" s="1"/>
  <c r="B93" i="23" s="1"/>
  <c r="AQ40" i="23"/>
  <c r="AQ66" i="23" s="1"/>
  <c r="AP40" i="23"/>
  <c r="AP66" i="23" s="1"/>
  <c r="AO40" i="23"/>
  <c r="AO66" i="23" s="1"/>
  <c r="AN40" i="23"/>
  <c r="AN66" i="23" s="1"/>
  <c r="AM40" i="23"/>
  <c r="AM66" i="23" s="1"/>
  <c r="AL40" i="23"/>
  <c r="AL66" i="23" s="1"/>
  <c r="AK40" i="23"/>
  <c r="AK66" i="23" s="1"/>
  <c r="AJ40" i="23"/>
  <c r="AJ66" i="23" s="1"/>
  <c r="AI40" i="23"/>
  <c r="AI66" i="23" s="1"/>
  <c r="AH40" i="23"/>
  <c r="AH66" i="23" s="1"/>
  <c r="AG40" i="23"/>
  <c r="AG66" i="23" s="1"/>
  <c r="AF40" i="23"/>
  <c r="AF66" i="23" s="1"/>
  <c r="AE40" i="23"/>
  <c r="AE66" i="23" s="1"/>
  <c r="AD40" i="23"/>
  <c r="AD66" i="23" s="1"/>
  <c r="AC40" i="23"/>
  <c r="AC66" i="23" s="1"/>
  <c r="AB40" i="23"/>
  <c r="AB66" i="23" s="1"/>
  <c r="AA40" i="23"/>
  <c r="AA66" i="23" s="1"/>
  <c r="Z40" i="23"/>
  <c r="Z66" i="23" s="1"/>
  <c r="Y40" i="23"/>
  <c r="Y66" i="23" s="1"/>
  <c r="X40" i="23"/>
  <c r="X66" i="23" s="1"/>
  <c r="W40" i="23"/>
  <c r="W66" i="23" s="1"/>
  <c r="V40" i="23"/>
  <c r="V66" i="23" s="1"/>
  <c r="U40" i="23"/>
  <c r="U66" i="23" s="1"/>
  <c r="T40" i="23"/>
  <c r="T66" i="23" s="1"/>
  <c r="S40" i="23"/>
  <c r="S66" i="23" s="1"/>
  <c r="R40" i="23"/>
  <c r="R66" i="23" s="1"/>
  <c r="Q40" i="23"/>
  <c r="Q66" i="23" s="1"/>
  <c r="P40" i="23"/>
  <c r="P66" i="23" s="1"/>
  <c r="O40" i="23"/>
  <c r="O66" i="23" s="1"/>
  <c r="N40" i="23"/>
  <c r="N66" i="23" s="1"/>
  <c r="M40" i="23"/>
  <c r="M66" i="23" s="1"/>
  <c r="L40" i="23"/>
  <c r="L66" i="23" s="1"/>
  <c r="K40" i="23"/>
  <c r="K66" i="23" s="1"/>
  <c r="J40" i="23"/>
  <c r="J66" i="23" s="1"/>
  <c r="I40" i="23"/>
  <c r="I66" i="23" s="1"/>
  <c r="H40" i="23"/>
  <c r="H66" i="23" s="1"/>
  <c r="B40" i="23"/>
  <c r="B66" i="23" s="1"/>
  <c r="B92" i="23" s="1"/>
  <c r="AQ39" i="23"/>
  <c r="AQ65" i="23" s="1"/>
  <c r="AP39" i="23"/>
  <c r="AP65" i="23" s="1"/>
  <c r="AO39" i="23"/>
  <c r="AO65" i="23" s="1"/>
  <c r="AN39" i="23"/>
  <c r="AN65" i="23" s="1"/>
  <c r="AM39" i="23"/>
  <c r="AM65" i="23" s="1"/>
  <c r="AL39" i="23"/>
  <c r="AL65" i="23" s="1"/>
  <c r="AK39" i="23"/>
  <c r="AK65" i="23" s="1"/>
  <c r="AJ39" i="23"/>
  <c r="AJ65" i="23" s="1"/>
  <c r="AI39" i="23"/>
  <c r="AI65" i="23" s="1"/>
  <c r="AH39" i="23"/>
  <c r="AH65" i="23" s="1"/>
  <c r="AG39" i="23"/>
  <c r="AG65" i="23" s="1"/>
  <c r="AF39" i="23"/>
  <c r="AF65" i="23" s="1"/>
  <c r="AE39" i="23"/>
  <c r="AE65" i="23" s="1"/>
  <c r="AD39" i="23"/>
  <c r="AD65" i="23" s="1"/>
  <c r="AC39" i="23"/>
  <c r="AC65" i="23" s="1"/>
  <c r="AB39" i="23"/>
  <c r="AB65" i="23" s="1"/>
  <c r="AA39" i="23"/>
  <c r="AA65" i="23" s="1"/>
  <c r="Z39" i="23"/>
  <c r="Z65" i="23" s="1"/>
  <c r="Y39" i="23"/>
  <c r="Y65" i="23" s="1"/>
  <c r="X39" i="23"/>
  <c r="X65" i="23" s="1"/>
  <c r="W39" i="23"/>
  <c r="W65" i="23" s="1"/>
  <c r="V39" i="23"/>
  <c r="V65" i="23" s="1"/>
  <c r="U39" i="23"/>
  <c r="U65" i="23" s="1"/>
  <c r="T39" i="23"/>
  <c r="T65" i="23" s="1"/>
  <c r="S39" i="23"/>
  <c r="S65" i="23" s="1"/>
  <c r="R39" i="23"/>
  <c r="R65" i="23" s="1"/>
  <c r="Q39" i="23"/>
  <c r="Q65" i="23" s="1"/>
  <c r="P39" i="23"/>
  <c r="P65" i="23" s="1"/>
  <c r="O39" i="23"/>
  <c r="O65" i="23" s="1"/>
  <c r="N39" i="23"/>
  <c r="N65" i="23" s="1"/>
  <c r="M39" i="23"/>
  <c r="M65" i="23" s="1"/>
  <c r="L39" i="23"/>
  <c r="L65" i="23" s="1"/>
  <c r="K39" i="23"/>
  <c r="K65" i="23" s="1"/>
  <c r="J39" i="23"/>
  <c r="J65" i="23" s="1"/>
  <c r="I39" i="23"/>
  <c r="I65" i="23" s="1"/>
  <c r="H39" i="23"/>
  <c r="H65" i="23" s="1"/>
  <c r="B39" i="23"/>
  <c r="B65" i="23" s="1"/>
  <c r="B91" i="23" s="1"/>
  <c r="AQ38" i="23"/>
  <c r="AQ64" i="23" s="1"/>
  <c r="AP38" i="23"/>
  <c r="AP64" i="23" s="1"/>
  <c r="AO38" i="23"/>
  <c r="AO64" i="23" s="1"/>
  <c r="AN38" i="23"/>
  <c r="AN64" i="23" s="1"/>
  <c r="AM38" i="23"/>
  <c r="AM64" i="23" s="1"/>
  <c r="AL38" i="23"/>
  <c r="AL64" i="23" s="1"/>
  <c r="AK38" i="23"/>
  <c r="AK64" i="23" s="1"/>
  <c r="AJ38" i="23"/>
  <c r="AJ64" i="23" s="1"/>
  <c r="AI38" i="23"/>
  <c r="AI64" i="23" s="1"/>
  <c r="AH38" i="23"/>
  <c r="AH64" i="23" s="1"/>
  <c r="AG38" i="23"/>
  <c r="AG64" i="23" s="1"/>
  <c r="AF38" i="23"/>
  <c r="AF64" i="23" s="1"/>
  <c r="AE38" i="23"/>
  <c r="AE64" i="23" s="1"/>
  <c r="AD38" i="23"/>
  <c r="AD64" i="23" s="1"/>
  <c r="AC38" i="23"/>
  <c r="AC64" i="23" s="1"/>
  <c r="AB38" i="23"/>
  <c r="AB64" i="23" s="1"/>
  <c r="AA38" i="23"/>
  <c r="AA64" i="23" s="1"/>
  <c r="Z38" i="23"/>
  <c r="Z64" i="23" s="1"/>
  <c r="Y38" i="23"/>
  <c r="Y64" i="23" s="1"/>
  <c r="X38" i="23"/>
  <c r="X64" i="23" s="1"/>
  <c r="W38" i="23"/>
  <c r="W64" i="23" s="1"/>
  <c r="V38" i="23"/>
  <c r="V64" i="23" s="1"/>
  <c r="U38" i="23"/>
  <c r="U64" i="23" s="1"/>
  <c r="T38" i="23"/>
  <c r="T64" i="23" s="1"/>
  <c r="S38" i="23"/>
  <c r="S64" i="23" s="1"/>
  <c r="R38" i="23"/>
  <c r="R64" i="23" s="1"/>
  <c r="Q38" i="23"/>
  <c r="Q64" i="23" s="1"/>
  <c r="P38" i="23"/>
  <c r="P64" i="23" s="1"/>
  <c r="O38" i="23"/>
  <c r="O64" i="23" s="1"/>
  <c r="N38" i="23"/>
  <c r="N64" i="23" s="1"/>
  <c r="M38" i="23"/>
  <c r="M64" i="23" s="1"/>
  <c r="L38" i="23"/>
  <c r="L64" i="23" s="1"/>
  <c r="K38" i="23"/>
  <c r="K64" i="23" s="1"/>
  <c r="J38" i="23"/>
  <c r="J64" i="23" s="1"/>
  <c r="I38" i="23"/>
  <c r="I64" i="23" s="1"/>
  <c r="H38" i="23"/>
  <c r="H64" i="23" s="1"/>
  <c r="B38" i="23"/>
  <c r="B64" i="23" s="1"/>
  <c r="B90" i="23" s="1"/>
  <c r="AQ37" i="23"/>
  <c r="AQ63" i="23" s="1"/>
  <c r="AP37" i="23"/>
  <c r="AP63" i="23" s="1"/>
  <c r="AO37" i="23"/>
  <c r="AO63" i="23" s="1"/>
  <c r="AN37" i="23"/>
  <c r="AN63" i="23" s="1"/>
  <c r="AM37" i="23"/>
  <c r="AM63" i="23" s="1"/>
  <c r="AL37" i="23"/>
  <c r="AL63" i="23" s="1"/>
  <c r="AK37" i="23"/>
  <c r="AK63" i="23" s="1"/>
  <c r="AJ37" i="23"/>
  <c r="AJ63" i="23" s="1"/>
  <c r="AI37" i="23"/>
  <c r="AI63" i="23" s="1"/>
  <c r="AH37" i="23"/>
  <c r="AH63" i="23" s="1"/>
  <c r="AG37" i="23"/>
  <c r="AG63" i="23" s="1"/>
  <c r="AF37" i="23"/>
  <c r="AF63" i="23" s="1"/>
  <c r="AE37" i="23"/>
  <c r="AE63" i="23" s="1"/>
  <c r="AD37" i="23"/>
  <c r="AD63" i="23" s="1"/>
  <c r="AC37" i="23"/>
  <c r="AC63" i="23" s="1"/>
  <c r="AB37" i="23"/>
  <c r="AB63" i="23" s="1"/>
  <c r="AA37" i="23"/>
  <c r="AA63" i="23" s="1"/>
  <c r="Z37" i="23"/>
  <c r="Z63" i="23" s="1"/>
  <c r="Y37" i="23"/>
  <c r="Y63" i="23" s="1"/>
  <c r="X37" i="23"/>
  <c r="X63" i="23" s="1"/>
  <c r="W37" i="23"/>
  <c r="W63" i="23" s="1"/>
  <c r="V37" i="23"/>
  <c r="V63" i="23" s="1"/>
  <c r="U37" i="23"/>
  <c r="U63" i="23" s="1"/>
  <c r="T37" i="23"/>
  <c r="T63" i="23" s="1"/>
  <c r="S37" i="23"/>
  <c r="S63" i="23" s="1"/>
  <c r="R37" i="23"/>
  <c r="R63" i="23" s="1"/>
  <c r="Q37" i="23"/>
  <c r="Q63" i="23" s="1"/>
  <c r="P37" i="23"/>
  <c r="P63" i="23" s="1"/>
  <c r="O37" i="23"/>
  <c r="O63" i="23" s="1"/>
  <c r="N37" i="23"/>
  <c r="N63" i="23" s="1"/>
  <c r="M37" i="23"/>
  <c r="M63" i="23" s="1"/>
  <c r="L37" i="23"/>
  <c r="L63" i="23" s="1"/>
  <c r="K37" i="23"/>
  <c r="K63" i="23" s="1"/>
  <c r="J37" i="23"/>
  <c r="J63" i="23" s="1"/>
  <c r="I37" i="23"/>
  <c r="I63" i="23" s="1"/>
  <c r="H37" i="23"/>
  <c r="H63" i="23" s="1"/>
  <c r="B37" i="23"/>
  <c r="B63" i="23" s="1"/>
  <c r="B89" i="23" s="1"/>
  <c r="AQ36" i="23"/>
  <c r="AQ62" i="23" s="1"/>
  <c r="AP36" i="23"/>
  <c r="AP62" i="23" s="1"/>
  <c r="AO36" i="23"/>
  <c r="AO62" i="23" s="1"/>
  <c r="AN36" i="23"/>
  <c r="AN62" i="23" s="1"/>
  <c r="AM36" i="23"/>
  <c r="AM62" i="23" s="1"/>
  <c r="AL36" i="23"/>
  <c r="AL62" i="23" s="1"/>
  <c r="AK36" i="23"/>
  <c r="AK62" i="23" s="1"/>
  <c r="AJ36" i="23"/>
  <c r="AJ62" i="23" s="1"/>
  <c r="AI36" i="23"/>
  <c r="AI62" i="23" s="1"/>
  <c r="AH36" i="23"/>
  <c r="AH62" i="23" s="1"/>
  <c r="AG36" i="23"/>
  <c r="AG62" i="23" s="1"/>
  <c r="AF36" i="23"/>
  <c r="AF62" i="23" s="1"/>
  <c r="AE36" i="23"/>
  <c r="AE62" i="23" s="1"/>
  <c r="AD36" i="23"/>
  <c r="AD62" i="23" s="1"/>
  <c r="AC36" i="23"/>
  <c r="AC62" i="23" s="1"/>
  <c r="AB36" i="23"/>
  <c r="AB62" i="23" s="1"/>
  <c r="AA36" i="23"/>
  <c r="AA62" i="23" s="1"/>
  <c r="Z36" i="23"/>
  <c r="Z62" i="23" s="1"/>
  <c r="Y36" i="23"/>
  <c r="Y62" i="23" s="1"/>
  <c r="X36" i="23"/>
  <c r="X62" i="23" s="1"/>
  <c r="W36" i="23"/>
  <c r="W62" i="23" s="1"/>
  <c r="V36" i="23"/>
  <c r="V62" i="23" s="1"/>
  <c r="U36" i="23"/>
  <c r="U62" i="23" s="1"/>
  <c r="T36" i="23"/>
  <c r="T62" i="23" s="1"/>
  <c r="S36" i="23"/>
  <c r="S62" i="23" s="1"/>
  <c r="R36" i="23"/>
  <c r="R62" i="23" s="1"/>
  <c r="Q36" i="23"/>
  <c r="Q62" i="23" s="1"/>
  <c r="P36" i="23"/>
  <c r="P62" i="23" s="1"/>
  <c r="O36" i="23"/>
  <c r="O62" i="23" s="1"/>
  <c r="N36" i="23"/>
  <c r="N62" i="23" s="1"/>
  <c r="M36" i="23"/>
  <c r="M62" i="23" s="1"/>
  <c r="L36" i="23"/>
  <c r="L62" i="23" s="1"/>
  <c r="K36" i="23"/>
  <c r="K62" i="23" s="1"/>
  <c r="J36" i="23"/>
  <c r="J62" i="23" s="1"/>
  <c r="I36" i="23"/>
  <c r="H36" i="23"/>
  <c r="H62" i="23" s="1"/>
  <c r="B36" i="23"/>
  <c r="B62" i="23" s="1"/>
  <c r="B88" i="23" s="1"/>
  <c r="AQ35" i="23"/>
  <c r="AQ61" i="23" s="1"/>
  <c r="AP35" i="23"/>
  <c r="AP61" i="23" s="1"/>
  <c r="AO35" i="23"/>
  <c r="AO61" i="23" s="1"/>
  <c r="AN35" i="23"/>
  <c r="AN61" i="23" s="1"/>
  <c r="AM35" i="23"/>
  <c r="AM61" i="23" s="1"/>
  <c r="AL35" i="23"/>
  <c r="AL61" i="23" s="1"/>
  <c r="AK35" i="23"/>
  <c r="AK61" i="23" s="1"/>
  <c r="AJ35" i="23"/>
  <c r="AJ61" i="23" s="1"/>
  <c r="AI35" i="23"/>
  <c r="AI61" i="23" s="1"/>
  <c r="AH35" i="23"/>
  <c r="AH61" i="23" s="1"/>
  <c r="AG35" i="23"/>
  <c r="AG61" i="23" s="1"/>
  <c r="AF35" i="23"/>
  <c r="AF61" i="23" s="1"/>
  <c r="AE35" i="23"/>
  <c r="AE61" i="23" s="1"/>
  <c r="AD35" i="23"/>
  <c r="AD61" i="23" s="1"/>
  <c r="AC35" i="23"/>
  <c r="AC61" i="23" s="1"/>
  <c r="AB35" i="23"/>
  <c r="AB61" i="23" s="1"/>
  <c r="AA35" i="23"/>
  <c r="AA61" i="23" s="1"/>
  <c r="Z35" i="23"/>
  <c r="Z61" i="23" s="1"/>
  <c r="Y35" i="23"/>
  <c r="Y61" i="23" s="1"/>
  <c r="X35" i="23"/>
  <c r="X61" i="23" s="1"/>
  <c r="W35" i="23"/>
  <c r="W61" i="23" s="1"/>
  <c r="V35" i="23"/>
  <c r="V61" i="23" s="1"/>
  <c r="U35" i="23"/>
  <c r="U61" i="23" s="1"/>
  <c r="T35" i="23"/>
  <c r="T61" i="23" s="1"/>
  <c r="S35" i="23"/>
  <c r="S61" i="23" s="1"/>
  <c r="R35" i="23"/>
  <c r="R61" i="23" s="1"/>
  <c r="Q35" i="23"/>
  <c r="Q61" i="23" s="1"/>
  <c r="P35" i="23"/>
  <c r="P61" i="23" s="1"/>
  <c r="O35" i="23"/>
  <c r="O61" i="23" s="1"/>
  <c r="N35" i="23"/>
  <c r="N61" i="23" s="1"/>
  <c r="M35" i="23"/>
  <c r="M61" i="23" s="1"/>
  <c r="L35" i="23"/>
  <c r="L61" i="23" s="1"/>
  <c r="K35" i="23"/>
  <c r="K61" i="23" s="1"/>
  <c r="J35" i="23"/>
  <c r="J61" i="23" s="1"/>
  <c r="I35" i="23"/>
  <c r="I61" i="23" s="1"/>
  <c r="H35" i="23"/>
  <c r="H61" i="23" s="1"/>
  <c r="B35" i="23"/>
  <c r="B61" i="23" s="1"/>
  <c r="B87" i="23" s="1"/>
  <c r="AQ34" i="23"/>
  <c r="AQ60" i="23" s="1"/>
  <c r="AP34" i="23"/>
  <c r="AP60" i="23" s="1"/>
  <c r="AO34" i="23"/>
  <c r="AO60" i="23" s="1"/>
  <c r="AN34" i="23"/>
  <c r="AN60" i="23" s="1"/>
  <c r="AM34" i="23"/>
  <c r="AM60" i="23" s="1"/>
  <c r="AL34" i="23"/>
  <c r="AL60" i="23" s="1"/>
  <c r="AK34" i="23"/>
  <c r="AK60" i="23" s="1"/>
  <c r="AJ34" i="23"/>
  <c r="AJ60" i="23" s="1"/>
  <c r="AI34" i="23"/>
  <c r="AI60" i="23" s="1"/>
  <c r="AH34" i="23"/>
  <c r="AH60" i="23" s="1"/>
  <c r="AG34" i="23"/>
  <c r="AG60" i="23" s="1"/>
  <c r="AF34" i="23"/>
  <c r="AF60" i="23" s="1"/>
  <c r="AE34" i="23"/>
  <c r="AE60" i="23" s="1"/>
  <c r="AD34" i="23"/>
  <c r="AD60" i="23" s="1"/>
  <c r="AC34" i="23"/>
  <c r="AC60" i="23" s="1"/>
  <c r="AB34" i="23"/>
  <c r="AB60" i="23" s="1"/>
  <c r="AA34" i="23"/>
  <c r="AA60" i="23" s="1"/>
  <c r="Z34" i="23"/>
  <c r="Z60" i="23" s="1"/>
  <c r="Y34" i="23"/>
  <c r="Y60" i="23" s="1"/>
  <c r="X34" i="23"/>
  <c r="X60" i="23" s="1"/>
  <c r="W34" i="23"/>
  <c r="W60" i="23" s="1"/>
  <c r="V34" i="23"/>
  <c r="V60" i="23" s="1"/>
  <c r="U34" i="23"/>
  <c r="U60" i="23" s="1"/>
  <c r="T34" i="23"/>
  <c r="T60" i="23" s="1"/>
  <c r="S34" i="23"/>
  <c r="S60" i="23" s="1"/>
  <c r="R34" i="23"/>
  <c r="R60" i="23" s="1"/>
  <c r="Q34" i="23"/>
  <c r="Q60" i="23" s="1"/>
  <c r="P34" i="23"/>
  <c r="P60" i="23" s="1"/>
  <c r="O34" i="23"/>
  <c r="O60" i="23" s="1"/>
  <c r="N34" i="23"/>
  <c r="N60" i="23" s="1"/>
  <c r="M34" i="23"/>
  <c r="M60" i="23" s="1"/>
  <c r="L34" i="23"/>
  <c r="L60" i="23" s="1"/>
  <c r="K34" i="23"/>
  <c r="K60" i="23" s="1"/>
  <c r="J34" i="23"/>
  <c r="J60" i="23" s="1"/>
  <c r="I34" i="23"/>
  <c r="I60" i="23" s="1"/>
  <c r="H34" i="23"/>
  <c r="H60" i="23" s="1"/>
  <c r="B34" i="23"/>
  <c r="B60" i="23" s="1"/>
  <c r="B86" i="23" s="1"/>
  <c r="AQ33" i="23"/>
  <c r="AQ59" i="23" s="1"/>
  <c r="AP33" i="23"/>
  <c r="AP59" i="23" s="1"/>
  <c r="AO33" i="23"/>
  <c r="AO59" i="23" s="1"/>
  <c r="AN33" i="23"/>
  <c r="AN59" i="23" s="1"/>
  <c r="AM33" i="23"/>
  <c r="AM59" i="23" s="1"/>
  <c r="AL33" i="23"/>
  <c r="AL59" i="23" s="1"/>
  <c r="AK33" i="23"/>
  <c r="AK59" i="23" s="1"/>
  <c r="AJ33" i="23"/>
  <c r="AJ59" i="23" s="1"/>
  <c r="AI33" i="23"/>
  <c r="AI59" i="23" s="1"/>
  <c r="AH33" i="23"/>
  <c r="AH59" i="23" s="1"/>
  <c r="AG33" i="23"/>
  <c r="AG59" i="23" s="1"/>
  <c r="AF33" i="23"/>
  <c r="AF59" i="23" s="1"/>
  <c r="AE33" i="23"/>
  <c r="AE59" i="23" s="1"/>
  <c r="AD33" i="23"/>
  <c r="AD59" i="23" s="1"/>
  <c r="AC33" i="23"/>
  <c r="AC59" i="23" s="1"/>
  <c r="AB33" i="23"/>
  <c r="AB59" i="23" s="1"/>
  <c r="AA33" i="23"/>
  <c r="AA59" i="23" s="1"/>
  <c r="Z33" i="23"/>
  <c r="Z59" i="23" s="1"/>
  <c r="Y33" i="23"/>
  <c r="Y59" i="23" s="1"/>
  <c r="X33" i="23"/>
  <c r="X59" i="23" s="1"/>
  <c r="W33" i="23"/>
  <c r="W59" i="23" s="1"/>
  <c r="V33" i="23"/>
  <c r="V59" i="23" s="1"/>
  <c r="U33" i="23"/>
  <c r="U59" i="23" s="1"/>
  <c r="T33" i="23"/>
  <c r="T59" i="23" s="1"/>
  <c r="S33" i="23"/>
  <c r="S59" i="23" s="1"/>
  <c r="R33" i="23"/>
  <c r="R59" i="23" s="1"/>
  <c r="Q33" i="23"/>
  <c r="Q59" i="23" s="1"/>
  <c r="P33" i="23"/>
  <c r="P59" i="23" s="1"/>
  <c r="O33" i="23"/>
  <c r="O59" i="23" s="1"/>
  <c r="N33" i="23"/>
  <c r="N59" i="23" s="1"/>
  <c r="M33" i="23"/>
  <c r="M59" i="23" s="1"/>
  <c r="L33" i="23"/>
  <c r="L59" i="23" s="1"/>
  <c r="K33" i="23"/>
  <c r="K59" i="23" s="1"/>
  <c r="J33" i="23"/>
  <c r="J59" i="23" s="1"/>
  <c r="I33" i="23"/>
  <c r="I59" i="23" s="1"/>
  <c r="H33" i="23"/>
  <c r="H59" i="23" s="1"/>
  <c r="B33" i="23"/>
  <c r="B59" i="23" s="1"/>
  <c r="B85" i="23" s="1"/>
  <c r="AQ32" i="23"/>
  <c r="AP32" i="23"/>
  <c r="AO32" i="23"/>
  <c r="AN32" i="23"/>
  <c r="AM32" i="23"/>
  <c r="AL32" i="23"/>
  <c r="AK32" i="23"/>
  <c r="AJ32" i="23"/>
  <c r="AI32" i="23"/>
  <c r="AK58" i="23" s="1"/>
  <c r="AH32" i="23"/>
  <c r="AG32" i="23"/>
  <c r="AF32" i="23"/>
  <c r="AE32" i="23"/>
  <c r="AG58" i="23" s="1"/>
  <c r="AD32" i="23"/>
  <c r="AC32" i="23"/>
  <c r="AB32" i="23"/>
  <c r="AA32" i="23"/>
  <c r="AC58" i="23" s="1"/>
  <c r="Z32" i="23"/>
  <c r="Y32" i="23"/>
  <c r="X32" i="23"/>
  <c r="W32" i="23"/>
  <c r="V32" i="23"/>
  <c r="U32" i="23"/>
  <c r="T32" i="23"/>
  <c r="S32" i="23"/>
  <c r="U58" i="23" s="1"/>
  <c r="R32" i="23"/>
  <c r="Q32" i="23"/>
  <c r="P32" i="23"/>
  <c r="O32" i="23"/>
  <c r="Q58" i="23" s="1"/>
  <c r="N32" i="23"/>
  <c r="M32" i="23"/>
  <c r="L32" i="23"/>
  <c r="K32" i="23"/>
  <c r="J32" i="23"/>
  <c r="I32" i="23"/>
  <c r="H32" i="23"/>
  <c r="H58" i="23" s="1"/>
  <c r="B32" i="23"/>
  <c r="B58" i="23" s="1"/>
  <c r="B84" i="23" s="1"/>
  <c r="B31" i="23"/>
  <c r="B57" i="23" s="1"/>
  <c r="B83" i="23" s="1"/>
  <c r="B30" i="23"/>
  <c r="B56" i="23" s="1"/>
  <c r="B82" i="23" s="1"/>
  <c r="B29" i="23"/>
  <c r="B55" i="23" s="1"/>
  <c r="B81" i="23" s="1"/>
  <c r="AQ28" i="23"/>
  <c r="AO80" i="23"/>
  <c r="AN28" i="23"/>
  <c r="AK80" i="23"/>
  <c r="AG80" i="23"/>
  <c r="AF28" i="23"/>
  <c r="AC80" i="23"/>
  <c r="AB28" i="23"/>
  <c r="AA28" i="23"/>
  <c r="Z54" i="23"/>
  <c r="Y80" i="23"/>
  <c r="U80" i="23"/>
  <c r="T28" i="23"/>
  <c r="S28" i="23"/>
  <c r="Q80" i="23"/>
  <c r="M80" i="23"/>
  <c r="L28" i="23"/>
  <c r="K28" i="23"/>
  <c r="I80" i="23"/>
  <c r="L134" i="24" l="1"/>
  <c r="M134" i="24" s="1"/>
  <c r="N134" i="24" s="1"/>
  <c r="O134" i="24" s="1"/>
  <c r="P134" i="24" s="1"/>
  <c r="Q134" i="24" s="1"/>
  <c r="R134" i="24" s="1"/>
  <c r="AX110" i="24"/>
  <c r="J173" i="24"/>
  <c r="J197" i="24" s="1"/>
  <c r="AW173" i="24" s="1"/>
  <c r="K173" i="24" s="1"/>
  <c r="AV110" i="24"/>
  <c r="AQ70" i="23"/>
  <c r="AQ96" i="23" s="1"/>
  <c r="I102" i="23"/>
  <c r="I76" i="23"/>
  <c r="H77" i="23"/>
  <c r="H103" i="23" s="1"/>
  <c r="I88" i="23"/>
  <c r="I62" i="23"/>
  <c r="I70" i="23"/>
  <c r="I96" i="23" s="1"/>
  <c r="U17" i="26"/>
  <c r="U19" i="26" s="1"/>
  <c r="V4" i="39"/>
  <c r="V6" i="39" s="1"/>
  <c r="F37" i="11"/>
  <c r="G37" i="11" s="1"/>
  <c r="H37" i="11" s="1"/>
  <c r="I37" i="11" s="1"/>
  <c r="J37" i="11" s="1"/>
  <c r="K37" i="11" s="1"/>
  <c r="L37" i="11" s="1"/>
  <c r="M37" i="11" s="1"/>
  <c r="N37" i="11" s="1"/>
  <c r="O37" i="11" s="1"/>
  <c r="P37" i="11" s="1"/>
  <c r="Q37" i="11" s="1"/>
  <c r="R37" i="11" s="1"/>
  <c r="S37" i="11" s="1"/>
  <c r="T37" i="11" s="1"/>
  <c r="U37" i="11" s="1"/>
  <c r="V37" i="11" s="1"/>
  <c r="W37" i="11" s="1"/>
  <c r="X37" i="11" s="1"/>
  <c r="Y37" i="11" s="1"/>
  <c r="Z37" i="11" s="1"/>
  <c r="AA37" i="11" s="1"/>
  <c r="AB37" i="11" s="1"/>
  <c r="AC37" i="11" s="1"/>
  <c r="AD37" i="11" s="1"/>
  <c r="AE37" i="11" s="1"/>
  <c r="AF37" i="11" s="1"/>
  <c r="AG37" i="11" s="1"/>
  <c r="AH37" i="11" s="1"/>
  <c r="AI37" i="11" s="1"/>
  <c r="AJ37" i="11" s="1"/>
  <c r="AK37" i="11" s="1"/>
  <c r="AL37" i="11" s="1"/>
  <c r="AM37" i="11" s="1"/>
  <c r="BS114" i="24"/>
  <c r="BR114" i="24"/>
  <c r="BY114" i="24"/>
  <c r="BI114" i="24"/>
  <c r="BA110" i="24"/>
  <c r="BP114" i="24"/>
  <c r="BD110" i="24"/>
  <c r="BO114" i="24"/>
  <c r="BC110" i="24"/>
  <c r="BN114" i="24"/>
  <c r="BU114" i="24"/>
  <c r="BE114" i="24"/>
  <c r="AW110" i="24"/>
  <c r="CB114" i="24"/>
  <c r="BL114" i="24"/>
  <c r="AZ110" i="24"/>
  <c r="CA114" i="24"/>
  <c r="AY110" i="24"/>
  <c r="BZ114" i="24"/>
  <c r="BJ114" i="24"/>
  <c r="BB110" i="24"/>
  <c r="BQ114" i="24"/>
  <c r="BX114" i="24"/>
  <c r="BH114" i="24"/>
  <c r="D14" i="34"/>
  <c r="I86" i="23"/>
  <c r="H87" i="23"/>
  <c r="AJ88" i="23"/>
  <c r="I91" i="23"/>
  <c r="J193" i="24"/>
  <c r="AW169" i="24" s="1"/>
  <c r="K169" i="24" s="1"/>
  <c r="J192" i="24"/>
  <c r="AW168" i="24" s="1"/>
  <c r="K168" i="24" s="1"/>
  <c r="J186" i="24"/>
  <c r="AW162" i="24" s="1"/>
  <c r="K162" i="24" s="1"/>
  <c r="J182" i="24"/>
  <c r="AW158" i="24" s="1"/>
  <c r="K158" i="24" s="1"/>
  <c r="J184" i="24"/>
  <c r="AW160" i="24" s="1"/>
  <c r="K160" i="24" s="1"/>
  <c r="J185" i="24"/>
  <c r="AW161" i="24" s="1"/>
  <c r="K161" i="24" s="1"/>
  <c r="J196" i="24"/>
  <c r="AW172" i="24" s="1"/>
  <c r="K172" i="24" s="1"/>
  <c r="J189" i="24"/>
  <c r="AW165" i="24" s="1"/>
  <c r="K165" i="24" s="1"/>
  <c r="J180" i="24"/>
  <c r="AW156" i="24" s="1"/>
  <c r="K156" i="24" s="1"/>
  <c r="J190" i="24"/>
  <c r="AW166" i="24" s="1"/>
  <c r="K166" i="24" s="1"/>
  <c r="F38" i="11"/>
  <c r="D56" i="12"/>
  <c r="E31" i="11"/>
  <c r="E27" i="11"/>
  <c r="X101" i="24"/>
  <c r="S23" i="14" s="1"/>
  <c r="H101" i="24"/>
  <c r="C23" i="14" s="1"/>
  <c r="D54" i="11" s="1"/>
  <c r="AB101" i="24"/>
  <c r="W23" i="14" s="1"/>
  <c r="J133" i="24"/>
  <c r="AV109" i="24"/>
  <c r="AC101" i="24"/>
  <c r="X23" i="14" s="1"/>
  <c r="J145" i="24"/>
  <c r="AV121" i="24"/>
  <c r="J143" i="24"/>
  <c r="AV119" i="24"/>
  <c r="J135" i="24"/>
  <c r="AV111" i="24"/>
  <c r="H150" i="24"/>
  <c r="I130" i="24"/>
  <c r="T101" i="24"/>
  <c r="O23" i="14" s="1"/>
  <c r="AF101" i="24"/>
  <c r="AA23" i="14" s="1"/>
  <c r="AK101" i="24"/>
  <c r="AF23" i="14" s="1"/>
  <c r="J101" i="24"/>
  <c r="E23" i="14" s="1"/>
  <c r="Z101" i="24"/>
  <c r="U23" i="14" s="1"/>
  <c r="AP101" i="24"/>
  <c r="AK23" i="14" s="1"/>
  <c r="AO101" i="24"/>
  <c r="AJ23" i="14" s="1"/>
  <c r="W101" i="24"/>
  <c r="R23" i="14" s="1"/>
  <c r="AM101" i="24"/>
  <c r="AH23" i="14" s="1"/>
  <c r="L101" i="24"/>
  <c r="G23" i="14" s="1"/>
  <c r="AV170" i="24"/>
  <c r="J170" i="24" s="1"/>
  <c r="K144" i="24"/>
  <c r="AW120" i="24"/>
  <c r="AG101" i="24"/>
  <c r="AB23" i="14" s="1"/>
  <c r="AL101" i="24"/>
  <c r="AG23" i="14" s="1"/>
  <c r="S101" i="24"/>
  <c r="N23" i="14" s="1"/>
  <c r="AV171" i="24"/>
  <c r="J171" i="24" s="1"/>
  <c r="AV159" i="24"/>
  <c r="J159" i="24" s="1"/>
  <c r="H199" i="24"/>
  <c r="I179" i="24"/>
  <c r="J141" i="24"/>
  <c r="AV117" i="24"/>
  <c r="K148" i="24"/>
  <c r="AW124" i="24"/>
  <c r="K140" i="24"/>
  <c r="AW116" i="24"/>
  <c r="K132" i="24"/>
  <c r="AW108" i="24"/>
  <c r="H203" i="24"/>
  <c r="B8" i="31" s="1"/>
  <c r="P101" i="24"/>
  <c r="K23" i="14" s="1"/>
  <c r="AN101" i="24"/>
  <c r="AI23" i="14" s="1"/>
  <c r="Q101" i="24"/>
  <c r="L23" i="14" s="1"/>
  <c r="N101" i="24"/>
  <c r="I23" i="14" s="1"/>
  <c r="AD101" i="24"/>
  <c r="Y23" i="14" s="1"/>
  <c r="AJ101" i="24"/>
  <c r="AE23" i="14" s="1"/>
  <c r="K101" i="24"/>
  <c r="F23" i="14" s="1"/>
  <c r="AA101" i="24"/>
  <c r="V23" i="14" s="1"/>
  <c r="AQ101" i="24"/>
  <c r="AL23" i="14" s="1"/>
  <c r="AV157" i="24"/>
  <c r="J157" i="24" s="1"/>
  <c r="K136" i="24"/>
  <c r="AW112" i="24"/>
  <c r="Y101" i="24"/>
  <c r="T23" i="14" s="1"/>
  <c r="V101" i="24"/>
  <c r="Q23" i="14" s="1"/>
  <c r="AI101" i="24"/>
  <c r="AD23" i="14" s="1"/>
  <c r="AV163" i="24"/>
  <c r="J163" i="24" s="1"/>
  <c r="AV167" i="24"/>
  <c r="J167" i="24" s="1"/>
  <c r="AW164" i="24"/>
  <c r="J137" i="24"/>
  <c r="AV113" i="24"/>
  <c r="J147" i="24"/>
  <c r="AV123" i="24"/>
  <c r="J139" i="24"/>
  <c r="AV115" i="24"/>
  <c r="J131" i="24"/>
  <c r="AV107" i="24"/>
  <c r="I101" i="24"/>
  <c r="D23" i="14" s="1"/>
  <c r="U101" i="24"/>
  <c r="P23" i="14" s="1"/>
  <c r="R101" i="24"/>
  <c r="M23" i="14" s="1"/>
  <c r="AH101" i="24"/>
  <c r="AC23" i="14" s="1"/>
  <c r="M101" i="24"/>
  <c r="H23" i="14" s="1"/>
  <c r="O101" i="24"/>
  <c r="J23" i="14" s="1"/>
  <c r="AE101" i="24"/>
  <c r="Z23" i="14" s="1"/>
  <c r="O80" i="23"/>
  <c r="O54" i="23"/>
  <c r="W80" i="23"/>
  <c r="W54" i="23"/>
  <c r="AI80" i="23"/>
  <c r="AI54" i="23"/>
  <c r="AI28" i="23"/>
  <c r="H80" i="23"/>
  <c r="H54" i="23"/>
  <c r="P80" i="23"/>
  <c r="P54" i="23"/>
  <c r="X80" i="23"/>
  <c r="X54" i="23"/>
  <c r="AJ80" i="23"/>
  <c r="AJ54" i="23"/>
  <c r="H28" i="23"/>
  <c r="P28" i="23"/>
  <c r="X28" i="23"/>
  <c r="AJ28" i="23"/>
  <c r="R58" i="23"/>
  <c r="R84" i="23" s="1"/>
  <c r="Q85" i="23"/>
  <c r="Y85" i="23"/>
  <c r="AG85" i="23"/>
  <c r="AO85" i="23"/>
  <c r="AF86" i="23"/>
  <c r="I87" i="23"/>
  <c r="S87" i="23"/>
  <c r="N88" i="23"/>
  <c r="R88" i="23"/>
  <c r="AD88" i="23"/>
  <c r="AH88" i="23"/>
  <c r="AP88" i="23"/>
  <c r="AC89" i="23"/>
  <c r="AI91" i="23"/>
  <c r="H92" i="23"/>
  <c r="V92" i="23"/>
  <c r="AP92" i="23"/>
  <c r="X94" i="23"/>
  <c r="I95" i="23"/>
  <c r="L96" i="23"/>
  <c r="AA97" i="23"/>
  <c r="V98" i="23"/>
  <c r="AQ99" i="23"/>
  <c r="U101" i="23"/>
  <c r="AK101" i="23"/>
  <c r="AN102" i="23"/>
  <c r="I103" i="23"/>
  <c r="AL88" i="23"/>
  <c r="M28" i="23"/>
  <c r="Y28" i="23"/>
  <c r="AG28" i="23"/>
  <c r="AO28" i="23"/>
  <c r="I84" i="23"/>
  <c r="K58" i="23"/>
  <c r="K84" i="23" s="1"/>
  <c r="O58" i="23"/>
  <c r="O84" i="23" s="1"/>
  <c r="Q84" i="23"/>
  <c r="S58" i="23"/>
  <c r="S84" i="23" s="1"/>
  <c r="U84" i="23"/>
  <c r="W58" i="23"/>
  <c r="AA58" i="23"/>
  <c r="AA84" i="23" s="1"/>
  <c r="AC84" i="23"/>
  <c r="AE58" i="23"/>
  <c r="AG84" i="23"/>
  <c r="AI58" i="23"/>
  <c r="AI84" i="23" s="1"/>
  <c r="AK84" i="23"/>
  <c r="AM58" i="23"/>
  <c r="AQ58" i="23"/>
  <c r="AQ84" i="23" s="1"/>
  <c r="H85" i="23"/>
  <c r="J85" i="23"/>
  <c r="L85" i="23"/>
  <c r="N85" i="23"/>
  <c r="T85" i="23"/>
  <c r="V85" i="23"/>
  <c r="X85" i="23"/>
  <c r="Z85" i="23"/>
  <c r="AB85" i="23"/>
  <c r="AD85" i="23"/>
  <c r="AH85" i="23"/>
  <c r="AJ85" i="23"/>
  <c r="AL85" i="23"/>
  <c r="AN85" i="23"/>
  <c r="AP85" i="23"/>
  <c r="M86" i="23"/>
  <c r="O86" i="23"/>
  <c r="U86" i="23"/>
  <c r="W86" i="23"/>
  <c r="AA86" i="23"/>
  <c r="AC86" i="23"/>
  <c r="AE86" i="23"/>
  <c r="AK86" i="23"/>
  <c r="AM86" i="23"/>
  <c r="AO86" i="23"/>
  <c r="AQ86" i="23"/>
  <c r="L87" i="23"/>
  <c r="N87" i="23"/>
  <c r="R87" i="23"/>
  <c r="X87" i="23"/>
  <c r="Z87" i="23"/>
  <c r="AB87" i="23"/>
  <c r="AH87" i="23"/>
  <c r="O88" i="23"/>
  <c r="Q88" i="23"/>
  <c r="S88" i="23"/>
  <c r="AE88" i="23"/>
  <c r="H89" i="23"/>
  <c r="J89" i="23"/>
  <c r="L89" i="23"/>
  <c r="R89" i="23"/>
  <c r="AD89" i="23"/>
  <c r="M90" i="23"/>
  <c r="AK90" i="23"/>
  <c r="AM90" i="23"/>
  <c r="V91" i="23"/>
  <c r="X91" i="23"/>
  <c r="AJ91" i="23"/>
  <c r="I92" i="23"/>
  <c r="K92" i="23"/>
  <c r="S92" i="23"/>
  <c r="AI92" i="23"/>
  <c r="AQ92" i="23"/>
  <c r="H93" i="23"/>
  <c r="AD93" i="23"/>
  <c r="M94" i="23"/>
  <c r="U94" i="23"/>
  <c r="AC94" i="23"/>
  <c r="AK94" i="23"/>
  <c r="AO94" i="23"/>
  <c r="AF95" i="23"/>
  <c r="AN95" i="23"/>
  <c r="AC96" i="23"/>
  <c r="AE96" i="23"/>
  <c r="AM96" i="23"/>
  <c r="H97" i="23"/>
  <c r="L97" i="23"/>
  <c r="N97" i="23"/>
  <c r="T97" i="23"/>
  <c r="V97" i="23"/>
  <c r="X97" i="23"/>
  <c r="AB97" i="23"/>
  <c r="AL97" i="23"/>
  <c r="AN97" i="23"/>
  <c r="M98" i="23"/>
  <c r="U98" i="23"/>
  <c r="W98" i="23"/>
  <c r="AC98" i="23"/>
  <c r="M54" i="23"/>
  <c r="AC54" i="23"/>
  <c r="K86" i="23"/>
  <c r="AD87" i="23"/>
  <c r="AQ88" i="23"/>
  <c r="Q89" i="23"/>
  <c r="AL89" i="23"/>
  <c r="L90" i="23"/>
  <c r="AM92" i="23"/>
  <c r="Y93" i="23"/>
  <c r="AJ94" i="23"/>
  <c r="S96" i="23"/>
  <c r="S80" i="23"/>
  <c r="S54" i="23"/>
  <c r="AE80" i="23"/>
  <c r="AE54" i="23"/>
  <c r="AQ80" i="23"/>
  <c r="AQ54" i="23"/>
  <c r="L80" i="23"/>
  <c r="L54" i="23"/>
  <c r="T80" i="23"/>
  <c r="T54" i="23"/>
  <c r="AB80" i="23"/>
  <c r="AB54" i="23"/>
  <c r="AF80" i="23"/>
  <c r="AF54" i="23"/>
  <c r="AN80" i="23"/>
  <c r="AN54" i="23"/>
  <c r="H84" i="23"/>
  <c r="J58" i="23"/>
  <c r="N58" i="23"/>
  <c r="N84" i="23" s="1"/>
  <c r="V58" i="23"/>
  <c r="Z58" i="23"/>
  <c r="Z84" i="23" s="1"/>
  <c r="AD58" i="23"/>
  <c r="AH58" i="23"/>
  <c r="AL58" i="23"/>
  <c r="AP58" i="23"/>
  <c r="AP84" i="23" s="1"/>
  <c r="M85" i="23"/>
  <c r="S85" i="23"/>
  <c r="U85" i="23"/>
  <c r="AC85" i="23"/>
  <c r="AK85" i="23"/>
  <c r="P86" i="23"/>
  <c r="AJ86" i="23"/>
  <c r="O87" i="23"/>
  <c r="W87" i="23"/>
  <c r="AE87" i="23"/>
  <c r="AI87" i="23"/>
  <c r="H88" i="23"/>
  <c r="M89" i="23"/>
  <c r="Y89" i="23"/>
  <c r="AK89" i="23"/>
  <c r="P90" i="23"/>
  <c r="AN90" i="23"/>
  <c r="O91" i="23"/>
  <c r="AE91" i="23"/>
  <c r="N92" i="23"/>
  <c r="M93" i="23"/>
  <c r="P94" i="23"/>
  <c r="W95" i="23"/>
  <c r="AQ95" i="23"/>
  <c r="H96" i="23"/>
  <c r="R96" i="23"/>
  <c r="V96" i="23"/>
  <c r="Z96" i="23"/>
  <c r="AB96" i="23"/>
  <c r="AD96" i="23"/>
  <c r="AH96" i="23"/>
  <c r="AJ96" i="23"/>
  <c r="AL96" i="23"/>
  <c r="AP96" i="23"/>
  <c r="K97" i="23"/>
  <c r="AE97" i="23"/>
  <c r="AG97" i="23"/>
  <c r="AQ97" i="23"/>
  <c r="L98" i="23"/>
  <c r="AB98" i="23"/>
  <c r="AN98" i="23"/>
  <c r="I99" i="23"/>
  <c r="K99" i="23"/>
  <c r="S99" i="23"/>
  <c r="AA99" i="23"/>
  <c r="AI99" i="23"/>
  <c r="AK99" i="23"/>
  <c r="H100" i="23"/>
  <c r="J100" i="23"/>
  <c r="R100" i="23"/>
  <c r="W101" i="23"/>
  <c r="AQ101" i="23"/>
  <c r="X102" i="23"/>
  <c r="M103" i="23"/>
  <c r="AC103" i="23"/>
  <c r="M58" i="23"/>
  <c r="M84" i="23" s="1"/>
  <c r="J87" i="23"/>
  <c r="AG89" i="23"/>
  <c r="AB94" i="23"/>
  <c r="V100" i="23"/>
  <c r="I28" i="23"/>
  <c r="Q28" i="23"/>
  <c r="U28" i="23"/>
  <c r="AC28" i="23"/>
  <c r="AK28" i="23"/>
  <c r="J80" i="23"/>
  <c r="J54" i="23"/>
  <c r="N80" i="23"/>
  <c r="N54" i="23"/>
  <c r="R80" i="23"/>
  <c r="R54" i="23"/>
  <c r="V80" i="23"/>
  <c r="V54" i="23"/>
  <c r="AD80" i="23"/>
  <c r="AD54" i="23"/>
  <c r="AH80" i="23"/>
  <c r="AH54" i="23"/>
  <c r="AL80" i="23"/>
  <c r="AL54" i="23"/>
  <c r="AP80" i="23"/>
  <c r="AP54" i="23"/>
  <c r="J28" i="23"/>
  <c r="N28" i="23"/>
  <c r="R28" i="23"/>
  <c r="V28" i="23"/>
  <c r="Z28" i="23"/>
  <c r="AD28" i="23"/>
  <c r="AH28" i="23"/>
  <c r="AL28" i="23"/>
  <c r="AP28" i="23"/>
  <c r="J84" i="23"/>
  <c r="L58" i="23"/>
  <c r="L84" i="23" s="1"/>
  <c r="P58" i="23"/>
  <c r="P84" i="23" s="1"/>
  <c r="T58" i="23"/>
  <c r="T84" i="23" s="1"/>
  <c r="X58" i="23"/>
  <c r="X84" i="23" s="1"/>
  <c r="V84" i="23"/>
  <c r="AB58" i="23"/>
  <c r="AB84" i="23" s="1"/>
  <c r="AD84" i="23"/>
  <c r="AF58" i="23"/>
  <c r="AF84" i="23" s="1"/>
  <c r="AH84" i="23"/>
  <c r="AJ58" i="23"/>
  <c r="AJ84" i="23" s="1"/>
  <c r="AL84" i="23"/>
  <c r="AN58" i="23"/>
  <c r="AN84" i="23" s="1"/>
  <c r="I85" i="23"/>
  <c r="K85" i="23"/>
  <c r="O85" i="23"/>
  <c r="W85" i="23"/>
  <c r="AA85" i="23"/>
  <c r="AE85" i="23"/>
  <c r="AI85" i="23"/>
  <c r="AM85" i="23"/>
  <c r="AQ85" i="23"/>
  <c r="H86" i="23"/>
  <c r="J86" i="23"/>
  <c r="L86" i="23"/>
  <c r="N86" i="23"/>
  <c r="R86" i="23"/>
  <c r="T86" i="23"/>
  <c r="V86" i="23"/>
  <c r="X86" i="23"/>
  <c r="Z86" i="23"/>
  <c r="AB86" i="23"/>
  <c r="AD86" i="23"/>
  <c r="AH86" i="23"/>
  <c r="AL86" i="23"/>
  <c r="AN86" i="23"/>
  <c r="AP86" i="23"/>
  <c r="K87" i="23"/>
  <c r="M87" i="23"/>
  <c r="Q87" i="23"/>
  <c r="U87" i="23"/>
  <c r="Y87" i="23"/>
  <c r="AA87" i="23"/>
  <c r="AC87" i="23"/>
  <c r="AG87" i="23"/>
  <c r="AK87" i="23"/>
  <c r="AO87" i="23"/>
  <c r="AQ87" i="23"/>
  <c r="J88" i="23"/>
  <c r="L88" i="23"/>
  <c r="P88" i="23"/>
  <c r="T88" i="23"/>
  <c r="V88" i="23"/>
  <c r="X88" i="23"/>
  <c r="Z88" i="23"/>
  <c r="AB88" i="23"/>
  <c r="AF88" i="23"/>
  <c r="AN88" i="23"/>
  <c r="K89" i="23"/>
  <c r="I89" i="23"/>
  <c r="O89" i="23"/>
  <c r="S89" i="23"/>
  <c r="U89" i="23"/>
  <c r="W89" i="23"/>
  <c r="AA89" i="23"/>
  <c r="AE89" i="23"/>
  <c r="AI89" i="23"/>
  <c r="AM89" i="23"/>
  <c r="AQ89" i="23"/>
  <c r="AO89" i="23"/>
  <c r="H90" i="23"/>
  <c r="J90" i="23"/>
  <c r="N90" i="23"/>
  <c r="R90" i="23"/>
  <c r="T90" i="23"/>
  <c r="V90" i="23"/>
  <c r="X90" i="23"/>
  <c r="Z90" i="23"/>
  <c r="AB90" i="23"/>
  <c r="AD90" i="23"/>
  <c r="AF90" i="23"/>
  <c r="AH90" i="23"/>
  <c r="AJ90" i="23"/>
  <c r="AL90" i="23"/>
  <c r="AP90" i="23"/>
  <c r="M91" i="23"/>
  <c r="Q91" i="23"/>
  <c r="S91" i="23"/>
  <c r="U91" i="23"/>
  <c r="W91" i="23"/>
  <c r="Y91" i="23"/>
  <c r="AA91" i="23"/>
  <c r="AC91" i="23"/>
  <c r="AG91" i="23"/>
  <c r="AK91" i="23"/>
  <c r="AM91" i="23"/>
  <c r="AO91" i="23"/>
  <c r="AQ91" i="23"/>
  <c r="J92" i="23"/>
  <c r="L92" i="23"/>
  <c r="P92" i="23"/>
  <c r="R92" i="23"/>
  <c r="T92" i="23"/>
  <c r="X92" i="23"/>
  <c r="Z92" i="23"/>
  <c r="AB92" i="23"/>
  <c r="AD92" i="23"/>
  <c r="AF92" i="23"/>
  <c r="AH92" i="23"/>
  <c r="AJ92" i="23"/>
  <c r="AL92" i="23"/>
  <c r="AN92" i="23"/>
  <c r="I93" i="23"/>
  <c r="K93" i="23"/>
  <c r="O93" i="23"/>
  <c r="Q93" i="23"/>
  <c r="S93" i="23"/>
  <c r="U93" i="23"/>
  <c r="W93" i="23"/>
  <c r="AA93" i="23"/>
  <c r="AC93" i="23"/>
  <c r="AE93" i="23"/>
  <c r="AI93" i="23"/>
  <c r="AK93" i="23"/>
  <c r="AM93" i="23"/>
  <c r="AQ93" i="23"/>
  <c r="H94" i="23"/>
  <c r="J94" i="23"/>
  <c r="N94" i="23"/>
  <c r="R94" i="23"/>
  <c r="V94" i="23"/>
  <c r="Z94" i="23"/>
  <c r="AD94" i="23"/>
  <c r="AF94" i="23"/>
  <c r="AH94" i="23"/>
  <c r="AL94" i="23"/>
  <c r="AN94" i="23"/>
  <c r="AP94" i="23"/>
  <c r="K95" i="23"/>
  <c r="M95" i="23"/>
  <c r="O95" i="23"/>
  <c r="Q95" i="23"/>
  <c r="S95" i="23"/>
  <c r="U95" i="23"/>
  <c r="Y95" i="23"/>
  <c r="AA95" i="23"/>
  <c r="AC95" i="23"/>
  <c r="AE95" i="23"/>
  <c r="AG95" i="23"/>
  <c r="AI95" i="23"/>
  <c r="AK95" i="23"/>
  <c r="AM95" i="23"/>
  <c r="AO95" i="23"/>
  <c r="N96" i="23"/>
  <c r="P96" i="23"/>
  <c r="T96" i="23"/>
  <c r="X96" i="23"/>
  <c r="AF96" i="23"/>
  <c r="AN96" i="23"/>
  <c r="I97" i="23"/>
  <c r="O97" i="23"/>
  <c r="Q97" i="23"/>
  <c r="S97" i="23"/>
  <c r="W97" i="23"/>
  <c r="U97" i="23"/>
  <c r="Y97" i="23"/>
  <c r="AC97" i="23"/>
  <c r="AI97" i="23"/>
  <c r="AM97" i="23"/>
  <c r="AK97" i="23"/>
  <c r="AO97" i="23"/>
  <c r="J98" i="23"/>
  <c r="H98" i="23"/>
  <c r="N98" i="23"/>
  <c r="R98" i="23"/>
  <c r="P98" i="23"/>
  <c r="T98" i="23"/>
  <c r="X98" i="23"/>
  <c r="Z98" i="23"/>
  <c r="AD98" i="23"/>
  <c r="AH98" i="23"/>
  <c r="AF98" i="23"/>
  <c r="AJ98" i="23"/>
  <c r="AL98" i="23"/>
  <c r="AP98" i="23"/>
  <c r="M99" i="23"/>
  <c r="O99" i="23"/>
  <c r="Q99" i="23"/>
  <c r="U99" i="23"/>
  <c r="W99" i="23"/>
  <c r="Y99" i="23"/>
  <c r="AC99" i="23"/>
  <c r="AE99" i="23"/>
  <c r="AG99" i="23"/>
  <c r="AM99" i="23"/>
  <c r="AO99" i="23"/>
  <c r="Q54" i="23"/>
  <c r="AG54" i="23"/>
  <c r="AA88" i="23"/>
  <c r="V89" i="23"/>
  <c r="Q90" i="23"/>
  <c r="K91" i="23"/>
  <c r="AF91" i="23"/>
  <c r="AG93" i="23"/>
  <c r="L94" i="23"/>
  <c r="T95" i="23"/>
  <c r="K80" i="23"/>
  <c r="K54" i="23"/>
  <c r="AA80" i="23"/>
  <c r="AA54" i="23"/>
  <c r="AM80" i="23"/>
  <c r="AM54" i="23"/>
  <c r="O28" i="23"/>
  <c r="W28" i="23"/>
  <c r="AE28" i="23"/>
  <c r="AM28" i="23"/>
  <c r="W84" i="23"/>
  <c r="AE84" i="23"/>
  <c r="AM84" i="23"/>
  <c r="R85" i="23"/>
  <c r="Q86" i="23"/>
  <c r="Y86" i="23"/>
  <c r="AG86" i="23"/>
  <c r="P87" i="23"/>
  <c r="T87" i="23"/>
  <c r="AF87" i="23"/>
  <c r="AJ87" i="23"/>
  <c r="AL87" i="23"/>
  <c r="AN87" i="23"/>
  <c r="AP87" i="23"/>
  <c r="M88" i="23"/>
  <c r="U88" i="23"/>
  <c r="W88" i="23"/>
  <c r="Y88" i="23"/>
  <c r="AC88" i="23"/>
  <c r="AI88" i="23"/>
  <c r="AK88" i="23"/>
  <c r="AM88" i="23"/>
  <c r="AO88" i="23"/>
  <c r="N89" i="23"/>
  <c r="P89" i="23"/>
  <c r="T89" i="23"/>
  <c r="X89" i="23"/>
  <c r="Z89" i="23"/>
  <c r="AF89" i="23"/>
  <c r="AH89" i="23"/>
  <c r="AJ89" i="23"/>
  <c r="AN89" i="23"/>
  <c r="AP89" i="23"/>
  <c r="I90" i="23"/>
  <c r="K90" i="23"/>
  <c r="O90" i="23"/>
  <c r="S90" i="23"/>
  <c r="U90" i="23"/>
  <c r="Y90" i="23"/>
  <c r="AA90" i="23"/>
  <c r="AC90" i="23"/>
  <c r="AE90" i="23"/>
  <c r="AG90" i="23"/>
  <c r="AI90" i="23"/>
  <c r="AO90" i="23"/>
  <c r="AQ90" i="23"/>
  <c r="H91" i="23"/>
  <c r="J91" i="23"/>
  <c r="L91" i="23"/>
  <c r="N91" i="23"/>
  <c r="R91" i="23"/>
  <c r="T91" i="23"/>
  <c r="Z91" i="23"/>
  <c r="AB91" i="23"/>
  <c r="AD91" i="23"/>
  <c r="AH91" i="23"/>
  <c r="AL91" i="23"/>
  <c r="AP91" i="23"/>
  <c r="M92" i="23"/>
  <c r="O92" i="23"/>
  <c r="Q92" i="23"/>
  <c r="U92" i="23"/>
  <c r="Y92" i="23"/>
  <c r="AA92" i="23"/>
  <c r="AC92" i="23"/>
  <c r="AE92" i="23"/>
  <c r="AG92" i="23"/>
  <c r="AK92" i="23"/>
  <c r="AO92" i="23"/>
  <c r="J93" i="23"/>
  <c r="L93" i="23"/>
  <c r="N93" i="23"/>
  <c r="P93" i="23"/>
  <c r="R93" i="23"/>
  <c r="T93" i="23"/>
  <c r="V93" i="23"/>
  <c r="X93" i="23"/>
  <c r="Z93" i="23"/>
  <c r="AB93" i="23"/>
  <c r="AF93" i="23"/>
  <c r="AH93" i="23"/>
  <c r="AJ93" i="23"/>
  <c r="AL93" i="23"/>
  <c r="AN93" i="23"/>
  <c r="AP93" i="23"/>
  <c r="I94" i="23"/>
  <c r="K94" i="23"/>
  <c r="O94" i="23"/>
  <c r="Q94" i="23"/>
  <c r="S94" i="23"/>
  <c r="W94" i="23"/>
  <c r="Y94" i="23"/>
  <c r="AA94" i="23"/>
  <c r="AE94" i="23"/>
  <c r="AG94" i="23"/>
  <c r="AI94" i="23"/>
  <c r="AM94" i="23"/>
  <c r="AQ94" i="23"/>
  <c r="H95" i="23"/>
  <c r="J95" i="23"/>
  <c r="L95" i="23"/>
  <c r="N95" i="23"/>
  <c r="P95" i="23"/>
  <c r="R95" i="23"/>
  <c r="V95" i="23"/>
  <c r="X95" i="23"/>
  <c r="Z95" i="23"/>
  <c r="AD95" i="23"/>
  <c r="AH95" i="23"/>
  <c r="AJ95" i="23"/>
  <c r="AL95" i="23"/>
  <c r="AP95" i="23"/>
  <c r="K96" i="23"/>
  <c r="M96" i="23"/>
  <c r="O96" i="23"/>
  <c r="Q96" i="23"/>
  <c r="U96" i="23"/>
  <c r="W96" i="23"/>
  <c r="Y96" i="23"/>
  <c r="AA96" i="23"/>
  <c r="AG96" i="23"/>
  <c r="AI96" i="23"/>
  <c r="AK96" i="23"/>
  <c r="AO96" i="23"/>
  <c r="J97" i="23"/>
  <c r="P97" i="23"/>
  <c r="R97" i="23"/>
  <c r="Z97" i="23"/>
  <c r="AD97" i="23"/>
  <c r="AF97" i="23"/>
  <c r="AH97" i="23"/>
  <c r="AJ97" i="23"/>
  <c r="AP97" i="23"/>
  <c r="I98" i="23"/>
  <c r="K98" i="23"/>
  <c r="O98" i="23"/>
  <c r="Q98" i="23"/>
  <c r="S98" i="23"/>
  <c r="Y98" i="23"/>
  <c r="AA98" i="23"/>
  <c r="AQ98" i="23"/>
  <c r="H99" i="23"/>
  <c r="P99" i="23"/>
  <c r="R99" i="23"/>
  <c r="T99" i="23"/>
  <c r="X99" i="23"/>
  <c r="Z99" i="23"/>
  <c r="AB99" i="23"/>
  <c r="AH99" i="23"/>
  <c r="AJ99" i="23"/>
  <c r="AP99" i="23"/>
  <c r="U54" i="23"/>
  <c r="AK54" i="23"/>
  <c r="Y58" i="23"/>
  <c r="Y84" i="23" s="1"/>
  <c r="AO58" i="23"/>
  <c r="AO84" i="23" s="1"/>
  <c r="P85" i="23"/>
  <c r="AF85" i="23"/>
  <c r="S86" i="23"/>
  <c r="AI86" i="23"/>
  <c r="V87" i="23"/>
  <c r="AM87" i="23"/>
  <c r="K88" i="23"/>
  <c r="AG88" i="23"/>
  <c r="AB89" i="23"/>
  <c r="W90" i="23"/>
  <c r="P91" i="23"/>
  <c r="AN91" i="23"/>
  <c r="W92" i="23"/>
  <c r="AO93" i="23"/>
  <c r="T94" i="23"/>
  <c r="AB95" i="23"/>
  <c r="M97" i="23"/>
  <c r="J96" i="23"/>
  <c r="AE98" i="23"/>
  <c r="AG98" i="23"/>
  <c r="AI98" i="23"/>
  <c r="AK98" i="23"/>
  <c r="AM98" i="23"/>
  <c r="AO98" i="23"/>
  <c r="J99" i="23"/>
  <c r="L99" i="23"/>
  <c r="N99" i="23"/>
  <c r="V99" i="23"/>
  <c r="AD99" i="23"/>
  <c r="AF99" i="23"/>
  <c r="AL99" i="23"/>
  <c r="AN99" i="23"/>
  <c r="I100" i="23"/>
  <c r="K100" i="23"/>
  <c r="M100" i="23"/>
  <c r="U100" i="23"/>
  <c r="W100" i="23"/>
  <c r="Y100" i="23"/>
  <c r="AI100" i="23"/>
  <c r="AO100" i="23"/>
  <c r="AQ100" i="23"/>
  <c r="H101" i="23"/>
  <c r="J101" i="23"/>
  <c r="P101" i="23"/>
  <c r="R101" i="23"/>
  <c r="X101" i="23"/>
  <c r="AB101" i="23"/>
  <c r="AD101" i="23"/>
  <c r="AL101" i="23"/>
  <c r="M102" i="23"/>
  <c r="O102" i="23"/>
  <c r="W102" i="23"/>
  <c r="Y102" i="23"/>
  <c r="AA102" i="23"/>
  <c r="AI102" i="23"/>
  <c r="AK102" i="23"/>
  <c r="AQ102" i="23"/>
  <c r="J103" i="23"/>
  <c r="L103" i="23"/>
  <c r="N103" i="23"/>
  <c r="R103" i="23"/>
  <c r="AH103" i="23"/>
  <c r="AJ103" i="23"/>
  <c r="AP103" i="23"/>
  <c r="L100" i="23"/>
  <c r="N100" i="23"/>
  <c r="P100" i="23"/>
  <c r="T100" i="23"/>
  <c r="X100" i="23"/>
  <c r="Z100" i="23"/>
  <c r="AB100" i="23"/>
  <c r="AF100" i="23"/>
  <c r="AD100" i="23"/>
  <c r="AH100" i="23"/>
  <c r="AJ100" i="23"/>
  <c r="AN100" i="23"/>
  <c r="AL100" i="23"/>
  <c r="AP100" i="23"/>
  <c r="I101" i="23"/>
  <c r="K101" i="23"/>
  <c r="M101" i="23"/>
  <c r="O101" i="23"/>
  <c r="Q101" i="23"/>
  <c r="S101" i="23"/>
  <c r="Y101" i="23"/>
  <c r="AA101" i="23"/>
  <c r="AC101" i="23"/>
  <c r="AE101" i="23"/>
  <c r="AG101" i="23"/>
  <c r="AI101" i="23"/>
  <c r="AM101" i="23"/>
  <c r="AO101" i="23"/>
  <c r="H102" i="23"/>
  <c r="J102" i="23"/>
  <c r="L102" i="23"/>
  <c r="N102" i="23"/>
  <c r="P102" i="23"/>
  <c r="R102" i="23"/>
  <c r="T102" i="23"/>
  <c r="V102" i="23"/>
  <c r="Z102" i="23"/>
  <c r="AB102" i="23"/>
  <c r="AD102" i="23"/>
  <c r="AF102" i="23"/>
  <c r="AH102" i="23"/>
  <c r="AJ102" i="23"/>
  <c r="AL102" i="23"/>
  <c r="AP102" i="23"/>
  <c r="K103" i="23"/>
  <c r="O103" i="23"/>
  <c r="Q103" i="23"/>
  <c r="S103" i="23"/>
  <c r="U103" i="23"/>
  <c r="W103" i="23"/>
  <c r="Y103" i="23"/>
  <c r="AA103" i="23"/>
  <c r="AE103" i="23"/>
  <c r="AG103" i="23"/>
  <c r="AI103" i="23"/>
  <c r="AK103" i="23"/>
  <c r="AM103" i="23"/>
  <c r="AO103" i="23"/>
  <c r="AQ103" i="23"/>
  <c r="K102" i="23"/>
  <c r="O100" i="23"/>
  <c r="S100" i="23"/>
  <c r="AA100" i="23"/>
  <c r="AC100" i="23"/>
  <c r="AE100" i="23"/>
  <c r="AK100" i="23"/>
  <c r="AM100" i="23"/>
  <c r="L101" i="23"/>
  <c r="N101" i="23"/>
  <c r="T101" i="23"/>
  <c r="V101" i="23"/>
  <c r="AF101" i="23"/>
  <c r="AH101" i="23"/>
  <c r="AJ101" i="23"/>
  <c r="AN101" i="23"/>
  <c r="AP101" i="23"/>
  <c r="Q102" i="23"/>
  <c r="U102" i="23"/>
  <c r="AC102" i="23"/>
  <c r="AE102" i="23"/>
  <c r="AG102" i="23"/>
  <c r="AM102" i="23"/>
  <c r="AO102" i="23"/>
  <c r="P103" i="23"/>
  <c r="T103" i="23"/>
  <c r="V103" i="23"/>
  <c r="X103" i="23"/>
  <c r="AB103" i="23"/>
  <c r="AD103" i="23"/>
  <c r="AF103" i="23"/>
  <c r="AL103" i="23"/>
  <c r="AN103" i="23"/>
  <c r="Q100" i="23"/>
  <c r="AG100" i="23"/>
  <c r="S102" i="23"/>
  <c r="Z103" i="23"/>
  <c r="Z101" i="23"/>
  <c r="V6" i="40" l="1"/>
  <c r="U27" i="14"/>
  <c r="V15" i="26"/>
  <c r="S134" i="24"/>
  <c r="BE110" i="24"/>
  <c r="K164" i="24"/>
  <c r="K188" i="24" s="1"/>
  <c r="AX164" i="24" s="1"/>
  <c r="L164" i="24" s="1"/>
  <c r="J187" i="24"/>
  <c r="AW163" i="24" s="1"/>
  <c r="K163" i="24" s="1"/>
  <c r="J194" i="24"/>
  <c r="AW170" i="24" s="1"/>
  <c r="K170" i="24" s="1"/>
  <c r="J183" i="24"/>
  <c r="AW159" i="24" s="1"/>
  <c r="K159" i="24" s="1"/>
  <c r="J191" i="24"/>
  <c r="AW167" i="24" s="1"/>
  <c r="K167" i="24" s="1"/>
  <c r="J181" i="24"/>
  <c r="AW157" i="24" s="1"/>
  <c r="K157" i="24" s="1"/>
  <c r="J195" i="24"/>
  <c r="AW171" i="24" s="1"/>
  <c r="K171" i="24" s="1"/>
  <c r="K190" i="24"/>
  <c r="AX166" i="24" s="1"/>
  <c r="L166" i="24" s="1"/>
  <c r="K197" i="24"/>
  <c r="AX173" i="24" s="1"/>
  <c r="L173" i="24" s="1"/>
  <c r="K180" i="24"/>
  <c r="AX156" i="24" s="1"/>
  <c r="L156" i="24" s="1"/>
  <c r="K193" i="24"/>
  <c r="AX169" i="24" s="1"/>
  <c r="L169" i="24" s="1"/>
  <c r="K182" i="24"/>
  <c r="AX158" i="24" s="1"/>
  <c r="L158" i="24" s="1"/>
  <c r="K184" i="24"/>
  <c r="AX160" i="24" s="1"/>
  <c r="L160" i="24" s="1"/>
  <c r="K189" i="24"/>
  <c r="AX165" i="24" s="1"/>
  <c r="L165" i="24" s="1"/>
  <c r="K186" i="24"/>
  <c r="AX162" i="24" s="1"/>
  <c r="L162" i="24" s="1"/>
  <c r="K196" i="24"/>
  <c r="AX172" i="24" s="1"/>
  <c r="L172" i="24" s="1"/>
  <c r="K192" i="24"/>
  <c r="AX168" i="24" s="1"/>
  <c r="L168" i="24" s="1"/>
  <c r="K185" i="24"/>
  <c r="AX161" i="24" s="1"/>
  <c r="L161" i="24" s="1"/>
  <c r="F31" i="11"/>
  <c r="D55" i="12"/>
  <c r="F27" i="11"/>
  <c r="D54" i="12"/>
  <c r="G38" i="11"/>
  <c r="E56" i="12"/>
  <c r="K147" i="24"/>
  <c r="AW123" i="24"/>
  <c r="K135" i="24"/>
  <c r="AW111" i="24"/>
  <c r="K145" i="24"/>
  <c r="AW121" i="24"/>
  <c r="L140" i="24"/>
  <c r="AX116" i="24"/>
  <c r="K141" i="24"/>
  <c r="AW117" i="24"/>
  <c r="I150" i="24"/>
  <c r="J130" i="24"/>
  <c r="AV106" i="24"/>
  <c r="K133" i="24"/>
  <c r="AW109" i="24"/>
  <c r="K139" i="24"/>
  <c r="AW115" i="24"/>
  <c r="K137" i="24"/>
  <c r="AW113" i="24"/>
  <c r="I199" i="24"/>
  <c r="AV155" i="24"/>
  <c r="J155" i="24" s="1"/>
  <c r="L144" i="24"/>
  <c r="AX120" i="24"/>
  <c r="K143" i="24"/>
  <c r="AW119" i="24"/>
  <c r="K131" i="24"/>
  <c r="AW107" i="24"/>
  <c r="L136" i="24"/>
  <c r="AX112" i="24"/>
  <c r="L132" i="24"/>
  <c r="AX108" i="24"/>
  <c r="L148" i="24"/>
  <c r="AX124" i="24"/>
  <c r="T134" i="24" l="1"/>
  <c r="BF110" i="24"/>
  <c r="V18" i="26"/>
  <c r="V26" i="26"/>
  <c r="W22" i="13"/>
  <c r="E14" i="34"/>
  <c r="J175" i="24"/>
  <c r="J203" i="24" s="1"/>
  <c r="D8" i="31" s="1"/>
  <c r="L186" i="24"/>
  <c r="AY162" i="24" s="1"/>
  <c r="M162" i="24" s="1"/>
  <c r="L185" i="24"/>
  <c r="AY161" i="24" s="1"/>
  <c r="M161" i="24" s="1"/>
  <c r="L189" i="24"/>
  <c r="AY165" i="24" s="1"/>
  <c r="M165" i="24" s="1"/>
  <c r="L180" i="24"/>
  <c r="AY156" i="24" s="1"/>
  <c r="M156" i="24" s="1"/>
  <c r="L188" i="24"/>
  <c r="AY164" i="24" s="1"/>
  <c r="M164" i="24" s="1"/>
  <c r="L192" i="24"/>
  <c r="AY168" i="24" s="1"/>
  <c r="M168" i="24" s="1"/>
  <c r="L184" i="24"/>
  <c r="AY160" i="24" s="1"/>
  <c r="M160" i="24" s="1"/>
  <c r="L197" i="24"/>
  <c r="AY173" i="24" s="1"/>
  <c r="M173" i="24" s="1"/>
  <c r="L193" i="24"/>
  <c r="AY169" i="24" s="1"/>
  <c r="M169" i="24" s="1"/>
  <c r="L196" i="24"/>
  <c r="AY172" i="24" s="1"/>
  <c r="M172" i="24" s="1"/>
  <c r="L182" i="24"/>
  <c r="AY158" i="24" s="1"/>
  <c r="M158" i="24" s="1"/>
  <c r="L190" i="24"/>
  <c r="AY166" i="24" s="1"/>
  <c r="M166" i="24" s="1"/>
  <c r="K181" i="24"/>
  <c r="AX157" i="24" s="1"/>
  <c r="L157" i="24" s="1"/>
  <c r="K191" i="24"/>
  <c r="AX167" i="24" s="1"/>
  <c r="L167" i="24" s="1"/>
  <c r="K194" i="24"/>
  <c r="AX170" i="24" s="1"/>
  <c r="L170" i="24" s="1"/>
  <c r="K187" i="24"/>
  <c r="AX163" i="24" s="1"/>
  <c r="L163" i="24" s="1"/>
  <c r="K195" i="24"/>
  <c r="AX171" i="24" s="1"/>
  <c r="L171" i="24" s="1"/>
  <c r="K183" i="24"/>
  <c r="AX159" i="24" s="1"/>
  <c r="L159" i="24" s="1"/>
  <c r="G27" i="11"/>
  <c r="E54" i="12"/>
  <c r="H38" i="11"/>
  <c r="F56" i="12"/>
  <c r="G31" i="11"/>
  <c r="E55" i="12"/>
  <c r="F14" i="34" s="1"/>
  <c r="J150" i="24"/>
  <c r="K130" i="24"/>
  <c r="AW106" i="24"/>
  <c r="M132" i="24"/>
  <c r="AY108" i="24"/>
  <c r="L131" i="24"/>
  <c r="AX107" i="24"/>
  <c r="M144" i="24"/>
  <c r="AY120" i="24"/>
  <c r="M140" i="24"/>
  <c r="AY116" i="24"/>
  <c r="L135" i="24"/>
  <c r="AX111" i="24"/>
  <c r="L139" i="24"/>
  <c r="AX115" i="24"/>
  <c r="L137" i="24"/>
  <c r="AX113" i="24"/>
  <c r="L133" i="24"/>
  <c r="AX109" i="24"/>
  <c r="M148" i="24"/>
  <c r="AY124" i="24"/>
  <c r="M136" i="24"/>
  <c r="AY112" i="24"/>
  <c r="L143" i="24"/>
  <c r="AX119" i="24"/>
  <c r="L141" i="24"/>
  <c r="AX117" i="24"/>
  <c r="L145" i="24"/>
  <c r="AX121" i="24"/>
  <c r="L147" i="24"/>
  <c r="AX123" i="24"/>
  <c r="W5" i="39" l="1"/>
  <c r="V22" i="26"/>
  <c r="V68" i="12"/>
  <c r="V16" i="26"/>
  <c r="U134" i="24"/>
  <c r="BG110" i="24"/>
  <c r="J179" i="24"/>
  <c r="J199" i="24" s="1"/>
  <c r="L194" i="24"/>
  <c r="AY170" i="24" s="1"/>
  <c r="M170" i="24" s="1"/>
  <c r="L187" i="24"/>
  <c r="AY163" i="24" s="1"/>
  <c r="M163" i="24" s="1"/>
  <c r="L183" i="24"/>
  <c r="AY159" i="24" s="1"/>
  <c r="M159" i="24" s="1"/>
  <c r="L191" i="24"/>
  <c r="AY167" i="24" s="1"/>
  <c r="M167" i="24" s="1"/>
  <c r="L195" i="24"/>
  <c r="AY171" i="24" s="1"/>
  <c r="M171" i="24" s="1"/>
  <c r="L181" i="24"/>
  <c r="AY157" i="24" s="1"/>
  <c r="M157" i="24" s="1"/>
  <c r="M197" i="24"/>
  <c r="AZ173" i="24" s="1"/>
  <c r="N173" i="24" s="1"/>
  <c r="M186" i="24"/>
  <c r="AZ162" i="24" s="1"/>
  <c r="N162" i="24" s="1"/>
  <c r="M189" i="24"/>
  <c r="AZ165" i="24" s="1"/>
  <c r="N165" i="24" s="1"/>
  <c r="M184" i="24"/>
  <c r="AZ160" i="24" s="1"/>
  <c r="N160" i="24" s="1"/>
  <c r="M185" i="24"/>
  <c r="AZ161" i="24" s="1"/>
  <c r="N161" i="24" s="1"/>
  <c r="M180" i="24"/>
  <c r="AZ156" i="24" s="1"/>
  <c r="N156" i="24" s="1"/>
  <c r="M196" i="24"/>
  <c r="AZ172" i="24" s="1"/>
  <c r="N172" i="24" s="1"/>
  <c r="M190" i="24"/>
  <c r="AZ166" i="24" s="1"/>
  <c r="N166" i="24" s="1"/>
  <c r="M193" i="24"/>
  <c r="AZ169" i="24" s="1"/>
  <c r="N169" i="24" s="1"/>
  <c r="M192" i="24"/>
  <c r="AZ168" i="24" s="1"/>
  <c r="N168" i="24" s="1"/>
  <c r="M182" i="24"/>
  <c r="AZ158" i="24" s="1"/>
  <c r="N158" i="24" s="1"/>
  <c r="M188" i="24"/>
  <c r="AZ164" i="24" s="1"/>
  <c r="N164" i="24" s="1"/>
  <c r="I38" i="11"/>
  <c r="G56" i="12"/>
  <c r="F55" i="12"/>
  <c r="H31" i="11"/>
  <c r="H27" i="11"/>
  <c r="F54" i="12"/>
  <c r="M143" i="24"/>
  <c r="AY119" i="24"/>
  <c r="M135" i="24"/>
  <c r="AY111" i="24"/>
  <c r="N144" i="24"/>
  <c r="AZ120" i="24"/>
  <c r="N132" i="24"/>
  <c r="AZ108" i="24"/>
  <c r="M147" i="24"/>
  <c r="AY123" i="24"/>
  <c r="M141" i="24"/>
  <c r="AY117" i="24"/>
  <c r="N148" i="24"/>
  <c r="AZ124" i="24"/>
  <c r="N136" i="24"/>
  <c r="AZ112" i="24"/>
  <c r="M139" i="24"/>
  <c r="AY115" i="24"/>
  <c r="M131" i="24"/>
  <c r="AY107" i="24"/>
  <c r="K150" i="24"/>
  <c r="AX106" i="24"/>
  <c r="L130" i="24"/>
  <c r="M137" i="24"/>
  <c r="AY113" i="24"/>
  <c r="M133" i="24"/>
  <c r="AY109" i="24"/>
  <c r="N140" i="24"/>
  <c r="AZ116" i="24"/>
  <c r="M145" i="24"/>
  <c r="AY121" i="24"/>
  <c r="B35" i="21"/>
  <c r="B34" i="21"/>
  <c r="AK19" i="13"/>
  <c r="AJ19" i="13"/>
  <c r="AI19" i="13"/>
  <c r="AG19" i="13"/>
  <c r="AE19" i="13"/>
  <c r="Y19" i="13"/>
  <c r="X19" i="13"/>
  <c r="W19" i="13"/>
  <c r="U19" i="13"/>
  <c r="S19" i="13"/>
  <c r="M19" i="13"/>
  <c r="L19" i="13"/>
  <c r="K19" i="13"/>
  <c r="I19" i="13"/>
  <c r="G19" i="13"/>
  <c r="B33" i="21"/>
  <c r="AL49" i="12"/>
  <c r="AM13" i="34" s="1"/>
  <c r="AI49" i="12"/>
  <c r="AJ13" i="34" s="1"/>
  <c r="AF49" i="12"/>
  <c r="AG13" i="34" s="1"/>
  <c r="AE49" i="12"/>
  <c r="AF13" i="34" s="1"/>
  <c r="AB49" i="12"/>
  <c r="AC13" i="34" s="1"/>
  <c r="AA49" i="12"/>
  <c r="R49" i="12"/>
  <c r="S13" i="34" s="1"/>
  <c r="D4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V17" i="26" l="1"/>
  <c r="V19" i="26" s="1"/>
  <c r="W4" i="39"/>
  <c r="W6" i="39" s="1"/>
  <c r="V134" i="24"/>
  <c r="BH110" i="24"/>
  <c r="AW155" i="24"/>
  <c r="K155" i="24" s="1"/>
  <c r="D19" i="13"/>
  <c r="E19" i="13"/>
  <c r="D48" i="21"/>
  <c r="C24" i="14" s="1"/>
  <c r="AB13" i="34"/>
  <c r="G14" i="34"/>
  <c r="N188" i="24"/>
  <c r="BA164" i="24" s="1"/>
  <c r="O164" i="24" s="1"/>
  <c r="N182" i="24"/>
  <c r="BA158" i="24" s="1"/>
  <c r="O158" i="24" s="1"/>
  <c r="N196" i="24"/>
  <c r="BA172" i="24" s="1"/>
  <c r="O172" i="24" s="1"/>
  <c r="N189" i="24"/>
  <c r="BA165" i="24" s="1"/>
  <c r="O165" i="24" s="1"/>
  <c r="N190" i="24"/>
  <c r="BA166" i="24" s="1"/>
  <c r="O166" i="24" s="1"/>
  <c r="N192" i="24"/>
  <c r="BA168" i="24" s="1"/>
  <c r="O168" i="24" s="1"/>
  <c r="N180" i="24"/>
  <c r="BA156" i="24" s="1"/>
  <c r="O156" i="24" s="1"/>
  <c r="N186" i="24"/>
  <c r="BA162" i="24" s="1"/>
  <c r="O162" i="24" s="1"/>
  <c r="N184" i="24"/>
  <c r="BA160" i="24" s="1"/>
  <c r="O160" i="24" s="1"/>
  <c r="N193" i="24"/>
  <c r="BA169" i="24" s="1"/>
  <c r="O169" i="24" s="1"/>
  <c r="N185" i="24"/>
  <c r="BA161" i="24" s="1"/>
  <c r="O161" i="24" s="1"/>
  <c r="N197" i="24"/>
  <c r="BA173" i="24" s="1"/>
  <c r="O173" i="24" s="1"/>
  <c r="M183" i="24"/>
  <c r="AZ159" i="24" s="1"/>
  <c r="N159" i="24" s="1"/>
  <c r="M181" i="24"/>
  <c r="AZ157" i="24" s="1"/>
  <c r="N157" i="24" s="1"/>
  <c r="M187" i="24"/>
  <c r="AZ163" i="24" s="1"/>
  <c r="N163" i="24" s="1"/>
  <c r="M191" i="24"/>
  <c r="AZ167" i="24" s="1"/>
  <c r="N167" i="24" s="1"/>
  <c r="M195" i="24"/>
  <c r="AZ171" i="24" s="1"/>
  <c r="N171" i="24" s="1"/>
  <c r="M194" i="24"/>
  <c r="AZ170" i="24" s="1"/>
  <c r="N170" i="24" s="1"/>
  <c r="K175" i="24"/>
  <c r="K203" i="24" s="1"/>
  <c r="E8" i="31" s="1"/>
  <c r="I31" i="11"/>
  <c r="G55" i="12"/>
  <c r="I27" i="11"/>
  <c r="G54" i="12"/>
  <c r="J38" i="11"/>
  <c r="H56" i="12"/>
  <c r="N137" i="24"/>
  <c r="AZ113" i="24"/>
  <c r="O140" i="24"/>
  <c r="BA116" i="24"/>
  <c r="L150" i="24"/>
  <c r="AY106" i="24"/>
  <c r="M130" i="24"/>
  <c r="N131" i="24"/>
  <c r="AZ107" i="24"/>
  <c r="O136" i="24"/>
  <c r="BA112" i="24"/>
  <c r="N141" i="24"/>
  <c r="AZ117" i="24"/>
  <c r="O132" i="24"/>
  <c r="BA108" i="24"/>
  <c r="N135" i="24"/>
  <c r="AZ111" i="24"/>
  <c r="N145" i="24"/>
  <c r="AZ121" i="24"/>
  <c r="N133" i="24"/>
  <c r="AZ109" i="24"/>
  <c r="N139" i="24"/>
  <c r="AZ115" i="24"/>
  <c r="O148" i="24"/>
  <c r="BA124" i="24"/>
  <c r="N147" i="24"/>
  <c r="AZ123" i="24"/>
  <c r="O144" i="24"/>
  <c r="BA120" i="24"/>
  <c r="N143" i="24"/>
  <c r="AZ119" i="24"/>
  <c r="H42" i="21"/>
  <c r="H39" i="21"/>
  <c r="H32" i="21"/>
  <c r="T42" i="21"/>
  <c r="T39" i="21"/>
  <c r="T32" i="21"/>
  <c r="AB42" i="21"/>
  <c r="AB39" i="21"/>
  <c r="AB32" i="21"/>
  <c r="M42" i="21"/>
  <c r="M39" i="21"/>
  <c r="M32" i="21"/>
  <c r="U42" i="21"/>
  <c r="U39" i="21"/>
  <c r="U32" i="21"/>
  <c r="AC42" i="21"/>
  <c r="AC39" i="21"/>
  <c r="AC32" i="21"/>
  <c r="AK42" i="21"/>
  <c r="AK39" i="21"/>
  <c r="AK32" i="21"/>
  <c r="L42" i="21"/>
  <c r="L39" i="21"/>
  <c r="L32" i="21"/>
  <c r="X42" i="21"/>
  <c r="X39" i="21"/>
  <c r="X32" i="21"/>
  <c r="AJ42" i="21"/>
  <c r="AJ39" i="21"/>
  <c r="AJ32" i="21"/>
  <c r="E42" i="21"/>
  <c r="E39" i="21"/>
  <c r="E32" i="21"/>
  <c r="I42" i="21"/>
  <c r="I39" i="21"/>
  <c r="I32" i="21"/>
  <c r="Q42" i="21"/>
  <c r="Q39" i="21"/>
  <c r="Q32" i="21"/>
  <c r="Y42" i="21"/>
  <c r="Y39" i="21"/>
  <c r="Y32" i="21"/>
  <c r="AG42" i="21"/>
  <c r="AG39" i="21"/>
  <c r="AG32" i="21"/>
  <c r="F42" i="21"/>
  <c r="F39" i="21"/>
  <c r="F32" i="21"/>
  <c r="J42" i="21"/>
  <c r="J39" i="21"/>
  <c r="J32" i="21"/>
  <c r="N42" i="21"/>
  <c r="N39" i="21"/>
  <c r="N32" i="21"/>
  <c r="R42" i="21"/>
  <c r="R39" i="21"/>
  <c r="R32" i="21"/>
  <c r="V42" i="21"/>
  <c r="V39" i="21"/>
  <c r="V32" i="21"/>
  <c r="Z42" i="21"/>
  <c r="Z39" i="21"/>
  <c r="Z32" i="21"/>
  <c r="AD42" i="21"/>
  <c r="AD39" i="21"/>
  <c r="AD32" i="21"/>
  <c r="AH42" i="21"/>
  <c r="AH39" i="21"/>
  <c r="AH32" i="21"/>
  <c r="AL42" i="21"/>
  <c r="AL39" i="21"/>
  <c r="AL32" i="21"/>
  <c r="D42" i="21"/>
  <c r="D39" i="21"/>
  <c r="D32" i="21"/>
  <c r="P42" i="21"/>
  <c r="P39" i="21"/>
  <c r="P32" i="21"/>
  <c r="AF42" i="21"/>
  <c r="AF39" i="21"/>
  <c r="AF32" i="21"/>
  <c r="G42" i="21"/>
  <c r="G39" i="21"/>
  <c r="G32" i="21"/>
  <c r="K42" i="21"/>
  <c r="K39" i="21"/>
  <c r="K32" i="21"/>
  <c r="O42" i="21"/>
  <c r="O39" i="21"/>
  <c r="O32" i="21"/>
  <c r="S42" i="21"/>
  <c r="S39" i="21"/>
  <c r="S32" i="21"/>
  <c r="W42" i="21"/>
  <c r="W39" i="21"/>
  <c r="W32" i="21"/>
  <c r="AA42" i="21"/>
  <c r="AA39" i="21"/>
  <c r="AA32" i="21"/>
  <c r="AE42" i="21"/>
  <c r="AE39" i="21"/>
  <c r="AE32" i="21"/>
  <c r="AI42" i="21"/>
  <c r="AI39" i="21"/>
  <c r="AI32" i="21"/>
  <c r="AM42" i="21"/>
  <c r="AM39" i="21"/>
  <c r="AM32" i="21"/>
  <c r="L37" i="21"/>
  <c r="J49" i="12"/>
  <c r="K13" i="34" s="1"/>
  <c r="V49" i="12"/>
  <c r="W13" i="34" s="1"/>
  <c r="AH49" i="12"/>
  <c r="AI13" i="34" s="1"/>
  <c r="D25" i="21"/>
  <c r="D26" i="21"/>
  <c r="D35" i="21" s="1"/>
  <c r="D27" i="21"/>
  <c r="G49" i="12"/>
  <c r="H13" i="34" s="1"/>
  <c r="K49" i="12"/>
  <c r="L13" i="34" s="1"/>
  <c r="O49" i="12"/>
  <c r="S49" i="12"/>
  <c r="T13" i="34" s="1"/>
  <c r="W49" i="12"/>
  <c r="X13" i="34" s="1"/>
  <c r="AM28" i="21"/>
  <c r="AL48" i="12" s="1"/>
  <c r="N49" i="12"/>
  <c r="O13" i="34" s="1"/>
  <c r="AD49" i="12"/>
  <c r="AE13" i="34" s="1"/>
  <c r="D49" i="12"/>
  <c r="H49" i="12"/>
  <c r="I13" i="34" s="1"/>
  <c r="L49" i="12"/>
  <c r="M13" i="34" s="1"/>
  <c r="P49" i="12"/>
  <c r="Q13" i="34" s="1"/>
  <c r="T49" i="12"/>
  <c r="U13" i="34" s="1"/>
  <c r="X49" i="12"/>
  <c r="Y13" i="34" s="1"/>
  <c r="AJ49" i="12"/>
  <c r="AK13" i="34" s="1"/>
  <c r="F49" i="12"/>
  <c r="G13" i="34" s="1"/>
  <c r="Z49" i="12"/>
  <c r="AA13" i="34" s="1"/>
  <c r="E49" i="12"/>
  <c r="F13" i="34" s="1"/>
  <c r="F16" i="34" s="1"/>
  <c r="I49" i="12"/>
  <c r="J13" i="34" s="1"/>
  <c r="M49" i="12"/>
  <c r="N13" i="34" s="1"/>
  <c r="Q49" i="12"/>
  <c r="R13" i="34" s="1"/>
  <c r="U49" i="12"/>
  <c r="V13" i="34" s="1"/>
  <c r="Y49" i="12"/>
  <c r="Z13" i="34" s="1"/>
  <c r="AC49" i="12"/>
  <c r="AD13" i="34" s="1"/>
  <c r="AG49" i="12"/>
  <c r="AH13" i="34" s="1"/>
  <c r="AK49" i="12"/>
  <c r="AL13" i="34" s="1"/>
  <c r="C29" i="17"/>
  <c r="W134" i="24" l="1"/>
  <c r="BI110" i="24"/>
  <c r="D34" i="21"/>
  <c r="W6" i="40"/>
  <c r="W15" i="26"/>
  <c r="V27" i="14"/>
  <c r="D40" i="21"/>
  <c r="D47" i="21" s="1"/>
  <c r="C25" i="14" s="1"/>
  <c r="C49" i="12"/>
  <c r="D13" i="34" s="1"/>
  <c r="D16" i="34" s="1"/>
  <c r="AJ21" i="13"/>
  <c r="E43" i="21"/>
  <c r="E48" i="21" s="1"/>
  <c r="D24" i="14" s="1"/>
  <c r="AJ37" i="21"/>
  <c r="P13" i="34"/>
  <c r="L21" i="13"/>
  <c r="E13" i="34"/>
  <c r="H14" i="34"/>
  <c r="H16" i="34" s="1"/>
  <c r="G16" i="34"/>
  <c r="K179" i="24"/>
  <c r="O197" i="24"/>
  <c r="BB173" i="24" s="1"/>
  <c r="P173" i="24" s="1"/>
  <c r="N187" i="24"/>
  <c r="BA163" i="24" s="1"/>
  <c r="O163" i="24" s="1"/>
  <c r="O185" i="24"/>
  <c r="BB161" i="24" s="1"/>
  <c r="P161" i="24" s="1"/>
  <c r="O180" i="24"/>
  <c r="BB156" i="24" s="1"/>
  <c r="P156" i="24" s="1"/>
  <c r="O196" i="24"/>
  <c r="BB172" i="24" s="1"/>
  <c r="P172" i="24" s="1"/>
  <c r="O186" i="24"/>
  <c r="BB162" i="24" s="1"/>
  <c r="P162" i="24" s="1"/>
  <c r="N194" i="24"/>
  <c r="BA170" i="24" s="1"/>
  <c r="O170" i="24" s="1"/>
  <c r="N181" i="24"/>
  <c r="BA157" i="24" s="1"/>
  <c r="O157" i="24" s="1"/>
  <c r="O193" i="24"/>
  <c r="BB169" i="24" s="1"/>
  <c r="P169" i="24" s="1"/>
  <c r="O192" i="24"/>
  <c r="BB168" i="24" s="1"/>
  <c r="P168" i="24" s="1"/>
  <c r="O182" i="24"/>
  <c r="BB158" i="24" s="1"/>
  <c r="P158" i="24" s="1"/>
  <c r="N191" i="24"/>
  <c r="BA167" i="24" s="1"/>
  <c r="O167" i="24" s="1"/>
  <c r="O189" i="24"/>
  <c r="BB165" i="24" s="1"/>
  <c r="P165" i="24" s="1"/>
  <c r="N195" i="24"/>
  <c r="BA171" i="24" s="1"/>
  <c r="O171" i="24" s="1"/>
  <c r="N183" i="24"/>
  <c r="BA159" i="24" s="1"/>
  <c r="O159" i="24" s="1"/>
  <c r="O184" i="24"/>
  <c r="BB160" i="24" s="1"/>
  <c r="P160" i="24" s="1"/>
  <c r="O190" i="24"/>
  <c r="BB166" i="24" s="1"/>
  <c r="P166" i="24" s="1"/>
  <c r="O188" i="24"/>
  <c r="BB164" i="24" s="1"/>
  <c r="P164" i="24" s="1"/>
  <c r="J27" i="11"/>
  <c r="H54" i="12"/>
  <c r="K38" i="11"/>
  <c r="I56" i="12"/>
  <c r="J31" i="11"/>
  <c r="H55" i="12"/>
  <c r="I14" i="34" s="1"/>
  <c r="I16" i="34" s="1"/>
  <c r="O143" i="24"/>
  <c r="BA119" i="24"/>
  <c r="O147" i="24"/>
  <c r="BA123" i="24"/>
  <c r="O139" i="24"/>
  <c r="BA115" i="24"/>
  <c r="O145" i="24"/>
  <c r="BA121" i="24"/>
  <c r="P132" i="24"/>
  <c r="BB108" i="24"/>
  <c r="P136" i="24"/>
  <c r="BB112" i="24"/>
  <c r="P140" i="24"/>
  <c r="BB116" i="24"/>
  <c r="M150" i="24"/>
  <c r="N130" i="24"/>
  <c r="AZ106" i="24"/>
  <c r="P144" i="24"/>
  <c r="BB120" i="24"/>
  <c r="P148" i="24"/>
  <c r="BB124" i="24"/>
  <c r="O133" i="24"/>
  <c r="BA109" i="24"/>
  <c r="O135" i="24"/>
  <c r="BA111" i="24"/>
  <c r="O141" i="24"/>
  <c r="BA117" i="24"/>
  <c r="O131" i="24"/>
  <c r="BA107" i="24"/>
  <c r="K199" i="24"/>
  <c r="AX155" i="24"/>
  <c r="L155" i="24" s="1"/>
  <c r="O137" i="24"/>
  <c r="BA113" i="24"/>
  <c r="AH28" i="21"/>
  <c r="AG48" i="12" s="1"/>
  <c r="R28" i="21"/>
  <c r="Q48" i="12" s="1"/>
  <c r="M28" i="21"/>
  <c r="L48" i="12" s="1"/>
  <c r="L28" i="21"/>
  <c r="K48" i="12" s="1"/>
  <c r="AI28" i="21"/>
  <c r="AH48" i="12" s="1"/>
  <c r="X28" i="21"/>
  <c r="W48" i="12" s="1"/>
  <c r="H28" i="21"/>
  <c r="G48" i="12" s="1"/>
  <c r="Q28" i="21"/>
  <c r="P48" i="12" s="1"/>
  <c r="Z28" i="21"/>
  <c r="Y48" i="12" s="1"/>
  <c r="W28" i="21"/>
  <c r="V48" i="12" s="1"/>
  <c r="O21" i="13"/>
  <c r="H21" i="13"/>
  <c r="Z21" i="13"/>
  <c r="J21" i="13"/>
  <c r="AD26" i="14"/>
  <c r="AF21" i="13"/>
  <c r="D28" i="21"/>
  <c r="C48" i="12" s="1"/>
  <c r="AI26" i="14"/>
  <c r="AJ28" i="21"/>
  <c r="AI48" i="12" s="1"/>
  <c r="K28" i="21"/>
  <c r="J48" i="12" s="1"/>
  <c r="AB21" i="13"/>
  <c r="AE28" i="21"/>
  <c r="AD48" i="12" s="1"/>
  <c r="U28" i="21"/>
  <c r="T48" i="12" s="1"/>
  <c r="E28" i="21"/>
  <c r="D48" i="12" s="1"/>
  <c r="AA21" i="13"/>
  <c r="Y26" i="14"/>
  <c r="I26" i="14"/>
  <c r="AD28" i="21"/>
  <c r="AC48" i="12" s="1"/>
  <c r="AL21" i="13"/>
  <c r="V21" i="13"/>
  <c r="T26" i="14"/>
  <c r="F21" i="13"/>
  <c r="T21" i="13"/>
  <c r="AF28" i="21"/>
  <c r="AE48" i="12" s="1"/>
  <c r="Q21" i="13"/>
  <c r="P21" i="13"/>
  <c r="AA28" i="21"/>
  <c r="Z48" i="12" s="1"/>
  <c r="J26" i="14"/>
  <c r="N28" i="21"/>
  <c r="M48" i="12" s="1"/>
  <c r="P28" i="21"/>
  <c r="O48" i="12" s="1"/>
  <c r="AM21" i="13"/>
  <c r="AK26" i="14"/>
  <c r="AH21" i="13"/>
  <c r="AF26" i="14"/>
  <c r="AG28" i="21"/>
  <c r="AF48" i="12" s="1"/>
  <c r="R21" i="13"/>
  <c r="E40" i="21"/>
  <c r="AC21" i="13"/>
  <c r="AA26" i="14"/>
  <c r="AB28" i="21"/>
  <c r="AA48" i="12" s="1"/>
  <c r="G28" i="21"/>
  <c r="F48" i="12" s="1"/>
  <c r="J28" i="21"/>
  <c r="I48" i="12" s="1"/>
  <c r="AK28" i="21"/>
  <c r="AJ48" i="12" s="1"/>
  <c r="AG26" i="14"/>
  <c r="Q26" i="14"/>
  <c r="AL28" i="21"/>
  <c r="AK48" i="12" s="1"/>
  <c r="V26" i="14"/>
  <c r="AD21" i="13"/>
  <c r="N21" i="13"/>
  <c r="AC28" i="21"/>
  <c r="AB48" i="12" s="1"/>
  <c r="W26" i="14"/>
  <c r="G26" i="14"/>
  <c r="S28" i="21"/>
  <c r="R48" i="12" s="1"/>
  <c r="AL26" i="14"/>
  <c r="O28" i="21"/>
  <c r="N48" i="12" s="1"/>
  <c r="V28" i="21"/>
  <c r="U48" i="12" s="1"/>
  <c r="F28" i="21"/>
  <c r="E48" i="12" s="1"/>
  <c r="T28" i="21"/>
  <c r="S48" i="12" s="1"/>
  <c r="Y28" i="21"/>
  <c r="X48" i="12" s="1"/>
  <c r="I28" i="21"/>
  <c r="H48" i="12" s="1"/>
  <c r="D21" i="13" l="1"/>
  <c r="D37" i="21"/>
  <c r="D45" i="21"/>
  <c r="D49" i="21" s="1"/>
  <c r="C26" i="14" s="1"/>
  <c r="X22" i="13"/>
  <c r="W18" i="26"/>
  <c r="W26" i="26"/>
  <c r="X134" i="24"/>
  <c r="BJ110" i="24"/>
  <c r="AB26" i="14"/>
  <c r="K26" i="14"/>
  <c r="P26" i="14"/>
  <c r="N26" i="14"/>
  <c r="E37" i="21"/>
  <c r="E21" i="13"/>
  <c r="U26" i="14"/>
  <c r="L26" i="14"/>
  <c r="AE26" i="14"/>
  <c r="AJ26" i="14"/>
  <c r="O26" i="14"/>
  <c r="AG37" i="21"/>
  <c r="AG21" i="13"/>
  <c r="X26" i="14"/>
  <c r="M26" i="14"/>
  <c r="Y37" i="21"/>
  <c r="Y21" i="13"/>
  <c r="AI37" i="21"/>
  <c r="AI21" i="13"/>
  <c r="G37" i="21"/>
  <c r="G21" i="13"/>
  <c r="M37" i="21"/>
  <c r="M21" i="13"/>
  <c r="R26" i="14"/>
  <c r="Z26" i="14"/>
  <c r="S26" i="14"/>
  <c r="AK37" i="21"/>
  <c r="AK21" i="13"/>
  <c r="H26" i="14"/>
  <c r="AC26" i="14"/>
  <c r="AH26" i="14"/>
  <c r="I37" i="21"/>
  <c r="I21" i="13"/>
  <c r="X37" i="21"/>
  <c r="X21" i="13"/>
  <c r="S37" i="21"/>
  <c r="S21" i="13"/>
  <c r="W37" i="21"/>
  <c r="W21" i="13"/>
  <c r="K37" i="21"/>
  <c r="K21" i="13"/>
  <c r="U37" i="21"/>
  <c r="U21" i="13"/>
  <c r="F26" i="14"/>
  <c r="AE37" i="21"/>
  <c r="AE21" i="13"/>
  <c r="D26" i="14"/>
  <c r="E26" i="14"/>
  <c r="F43" i="21"/>
  <c r="F19" i="13"/>
  <c r="E16" i="34"/>
  <c r="F40" i="21"/>
  <c r="E47" i="21"/>
  <c r="D25" i="14" s="1"/>
  <c r="L175" i="24"/>
  <c r="L203" i="24" s="1"/>
  <c r="F8" i="31" s="1"/>
  <c r="O191" i="24"/>
  <c r="BB167" i="24" s="1"/>
  <c r="P167" i="24" s="1"/>
  <c r="O183" i="24"/>
  <c r="BB159" i="24" s="1"/>
  <c r="P159" i="24" s="1"/>
  <c r="P182" i="24"/>
  <c r="BC158" i="24" s="1"/>
  <c r="Q158" i="24" s="1"/>
  <c r="O194" i="24"/>
  <c r="BB170" i="24" s="1"/>
  <c r="P170" i="24" s="1"/>
  <c r="P185" i="24"/>
  <c r="BC161" i="24" s="1"/>
  <c r="Q161" i="24" s="1"/>
  <c r="O181" i="24"/>
  <c r="BB157" i="24" s="1"/>
  <c r="P157" i="24" s="1"/>
  <c r="P188" i="24"/>
  <c r="BC164" i="24" s="1"/>
  <c r="Q164" i="24" s="1"/>
  <c r="O195" i="24"/>
  <c r="BB171" i="24" s="1"/>
  <c r="P171" i="24" s="1"/>
  <c r="P192" i="24"/>
  <c r="BC168" i="24" s="1"/>
  <c r="Q168" i="24" s="1"/>
  <c r="P186" i="24"/>
  <c r="BC162" i="24" s="1"/>
  <c r="Q162" i="24" s="1"/>
  <c r="O187" i="24"/>
  <c r="BB163" i="24" s="1"/>
  <c r="P163" i="24" s="1"/>
  <c r="P184" i="24"/>
  <c r="BC160" i="24" s="1"/>
  <c r="Q160" i="24" s="1"/>
  <c r="P180" i="24"/>
  <c r="BC156" i="24" s="1"/>
  <c r="Q156" i="24" s="1"/>
  <c r="P190" i="24"/>
  <c r="BC166" i="24" s="1"/>
  <c r="Q166" i="24" s="1"/>
  <c r="P189" i="24"/>
  <c r="BC165" i="24" s="1"/>
  <c r="Q165" i="24" s="1"/>
  <c r="P193" i="24"/>
  <c r="BC169" i="24" s="1"/>
  <c r="Q169" i="24" s="1"/>
  <c r="P196" i="24"/>
  <c r="BC172" i="24" s="1"/>
  <c r="Q172" i="24" s="1"/>
  <c r="P197" i="24"/>
  <c r="BC173" i="24" s="1"/>
  <c r="Q173" i="24" s="1"/>
  <c r="L38" i="11"/>
  <c r="J56" i="12"/>
  <c r="K31" i="11"/>
  <c r="I55" i="12"/>
  <c r="K27" i="11"/>
  <c r="I54" i="12"/>
  <c r="P131" i="24"/>
  <c r="BB107" i="24"/>
  <c r="Q136" i="24"/>
  <c r="BC112" i="24"/>
  <c r="P145" i="24"/>
  <c r="BB121" i="24"/>
  <c r="P147" i="24"/>
  <c r="BB123" i="24"/>
  <c r="Q148" i="24"/>
  <c r="BC124" i="24"/>
  <c r="P141" i="24"/>
  <c r="BB117" i="24"/>
  <c r="Q144" i="24"/>
  <c r="BC120" i="24"/>
  <c r="P135" i="24"/>
  <c r="BB111" i="24"/>
  <c r="N150" i="24"/>
  <c r="O130" i="24"/>
  <c r="BA106" i="24"/>
  <c r="P133" i="24"/>
  <c r="BB109" i="24"/>
  <c r="P137" i="24"/>
  <c r="BB113" i="24"/>
  <c r="Q140" i="24"/>
  <c r="BC116" i="24"/>
  <c r="Q132" i="24"/>
  <c r="BC108" i="24"/>
  <c r="P139" i="24"/>
  <c r="BB115" i="24"/>
  <c r="P143" i="24"/>
  <c r="BB119" i="24"/>
  <c r="F37" i="21"/>
  <c r="B27" i="18"/>
  <c r="B26" i="18"/>
  <c r="B31" i="18" s="1"/>
  <c r="B21" i="18"/>
  <c r="B22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3" i="18"/>
  <c r="F2" i="17"/>
  <c r="Y134" i="24" l="1"/>
  <c r="BK110" i="24"/>
  <c r="W16" i="26"/>
  <c r="X5" i="39"/>
  <c r="W68" i="12"/>
  <c r="W22" i="26"/>
  <c r="G40" i="21"/>
  <c r="F47" i="21"/>
  <c r="E25" i="14" s="1"/>
  <c r="G43" i="21"/>
  <c r="G48" i="21" s="1"/>
  <c r="F24" i="14" s="1"/>
  <c r="F48" i="21"/>
  <c r="E24" i="14" s="1"/>
  <c r="H19" i="13"/>
  <c r="J14" i="34"/>
  <c r="D2" i="29"/>
  <c r="E14" i="26"/>
  <c r="F9" i="28"/>
  <c r="F26" i="28" s="1"/>
  <c r="D16" i="27"/>
  <c r="AM26" i="26"/>
  <c r="C2" i="29"/>
  <c r="E9" i="28"/>
  <c r="E26" i="28" s="1"/>
  <c r="D14" i="26"/>
  <c r="C16" i="27"/>
  <c r="L179" i="24"/>
  <c r="L199" i="24" s="1"/>
  <c r="Q184" i="24"/>
  <c r="BD160" i="24" s="1"/>
  <c r="R160" i="24" s="1"/>
  <c r="Q189" i="24"/>
  <c r="BD165" i="24" s="1"/>
  <c r="R165" i="24" s="1"/>
  <c r="P187" i="24"/>
  <c r="BC163" i="24" s="1"/>
  <c r="Q163" i="24" s="1"/>
  <c r="Q188" i="24"/>
  <c r="BD164" i="24" s="1"/>
  <c r="R164" i="24" s="1"/>
  <c r="Q182" i="24"/>
  <c r="BD158" i="24" s="1"/>
  <c r="R158" i="24" s="1"/>
  <c r="P194" i="24"/>
  <c r="BC170" i="24" s="1"/>
  <c r="Q170" i="24" s="1"/>
  <c r="Q197" i="24"/>
  <c r="BD173" i="24" s="1"/>
  <c r="R173" i="24" s="1"/>
  <c r="Q190" i="24"/>
  <c r="BD166" i="24" s="1"/>
  <c r="R166" i="24" s="1"/>
  <c r="Q186" i="24"/>
  <c r="BD162" i="24" s="1"/>
  <c r="R162" i="24" s="1"/>
  <c r="P181" i="24"/>
  <c r="BC157" i="24" s="1"/>
  <c r="Q157" i="24" s="1"/>
  <c r="P183" i="24"/>
  <c r="BC159" i="24" s="1"/>
  <c r="Q159" i="24" s="1"/>
  <c r="Q193" i="24"/>
  <c r="BD169" i="24" s="1"/>
  <c r="R169" i="24" s="1"/>
  <c r="P195" i="24"/>
  <c r="BC171" i="24" s="1"/>
  <c r="Q171" i="24" s="1"/>
  <c r="Q196" i="24"/>
  <c r="BD172" i="24" s="1"/>
  <c r="R172" i="24" s="1"/>
  <c r="Q180" i="24"/>
  <c r="BD156" i="24" s="1"/>
  <c r="R156" i="24" s="1"/>
  <c r="Q192" i="24"/>
  <c r="BD168" i="24" s="1"/>
  <c r="R168" i="24" s="1"/>
  <c r="Q185" i="24"/>
  <c r="BD161" i="24" s="1"/>
  <c r="R161" i="24" s="1"/>
  <c r="P191" i="24"/>
  <c r="BC167" i="24" s="1"/>
  <c r="Q167" i="24" s="1"/>
  <c r="J55" i="12"/>
  <c r="L31" i="11"/>
  <c r="L27" i="11"/>
  <c r="J54" i="12"/>
  <c r="M38" i="11"/>
  <c r="K56" i="12"/>
  <c r="Q135" i="24"/>
  <c r="BC111" i="24"/>
  <c r="Q147" i="24"/>
  <c r="BC123" i="24"/>
  <c r="R136" i="24"/>
  <c r="BD112" i="24"/>
  <c r="Q143" i="24"/>
  <c r="BC119" i="24"/>
  <c r="Q137" i="24"/>
  <c r="BC113" i="24"/>
  <c r="R144" i="24"/>
  <c r="BD120" i="24"/>
  <c r="R148" i="24"/>
  <c r="BD124" i="24"/>
  <c r="Q145" i="24"/>
  <c r="BC121" i="24"/>
  <c r="Q141" i="24"/>
  <c r="BC117" i="24"/>
  <c r="R132" i="24"/>
  <c r="BD108" i="24"/>
  <c r="O150" i="24"/>
  <c r="BB106" i="24"/>
  <c r="P130" i="24"/>
  <c r="Q139" i="24"/>
  <c r="BC115" i="24"/>
  <c r="R140" i="24"/>
  <c r="BD116" i="24"/>
  <c r="Q133" i="24"/>
  <c r="BC109" i="24"/>
  <c r="Q131" i="24"/>
  <c r="BC107" i="24"/>
  <c r="H37" i="21"/>
  <c r="D2" i="18"/>
  <c r="B42" i="18"/>
  <c r="B32" i="18"/>
  <c r="B43" i="18"/>
  <c r="B37" i="18"/>
  <c r="B36" i="18"/>
  <c r="AH23" i="18"/>
  <c r="Z23" i="18"/>
  <c r="N23" i="18"/>
  <c r="AK23" i="18"/>
  <c r="AG23" i="18"/>
  <c r="AC23" i="18"/>
  <c r="Y23" i="18"/>
  <c r="U23" i="18"/>
  <c r="Q23" i="18"/>
  <c r="M23" i="18"/>
  <c r="I23" i="18"/>
  <c r="E23" i="18"/>
  <c r="AL23" i="18"/>
  <c r="V23" i="18"/>
  <c r="J23" i="18"/>
  <c r="D23" i="18"/>
  <c r="D26" i="18" s="1"/>
  <c r="AJ23" i="18"/>
  <c r="AF23" i="18"/>
  <c r="AB23" i="18"/>
  <c r="X23" i="18"/>
  <c r="T23" i="18"/>
  <c r="P23" i="18"/>
  <c r="L23" i="18"/>
  <c r="H23" i="18"/>
  <c r="AD23" i="18"/>
  <c r="R23" i="18"/>
  <c r="F23" i="18"/>
  <c r="AM23" i="18"/>
  <c r="AI23" i="18"/>
  <c r="AE23" i="18"/>
  <c r="AA23" i="18"/>
  <c r="W23" i="18"/>
  <c r="S23" i="18"/>
  <c r="O23" i="18"/>
  <c r="K23" i="18"/>
  <c r="G23" i="18"/>
  <c r="F34" i="11"/>
  <c r="E34" i="11"/>
  <c r="D25" i="13"/>
  <c r="W17" i="26" l="1"/>
  <c r="W19" i="26" s="1"/>
  <c r="X4" i="39"/>
  <c r="X6" i="39" s="1"/>
  <c r="Z134" i="24"/>
  <c r="BL110" i="24"/>
  <c r="C9" i="29"/>
  <c r="C5" i="29"/>
  <c r="D9" i="29"/>
  <c r="D5" i="29"/>
  <c r="K14" i="34"/>
  <c r="K16" i="34" s="1"/>
  <c r="P37" i="21"/>
  <c r="P19" i="13"/>
  <c r="H43" i="21"/>
  <c r="H40" i="21"/>
  <c r="G47" i="21"/>
  <c r="F25" i="14" s="1"/>
  <c r="E33" i="11"/>
  <c r="F43" i="34"/>
  <c r="F33" i="11"/>
  <c r="F42" i="34"/>
  <c r="J16" i="34"/>
  <c r="F14" i="26"/>
  <c r="E2" i="29"/>
  <c r="G9" i="28"/>
  <c r="G26" i="28" s="1"/>
  <c r="E16" i="27"/>
  <c r="AY155" i="24"/>
  <c r="R193" i="24"/>
  <c r="BE169" i="24" s="1"/>
  <c r="S169" i="24" s="1"/>
  <c r="R180" i="24"/>
  <c r="BE156" i="24" s="1"/>
  <c r="S156" i="24" s="1"/>
  <c r="Q183" i="24"/>
  <c r="BD159" i="24" s="1"/>
  <c r="R159" i="24" s="1"/>
  <c r="R197" i="24"/>
  <c r="BE173" i="24" s="1"/>
  <c r="S173" i="24" s="1"/>
  <c r="Q187" i="24"/>
  <c r="BD163" i="24" s="1"/>
  <c r="R163" i="24" s="1"/>
  <c r="R192" i="24"/>
  <c r="BE168" i="24" s="1"/>
  <c r="S168" i="24" s="1"/>
  <c r="R188" i="24"/>
  <c r="BE164" i="24" s="1"/>
  <c r="S164" i="24" s="1"/>
  <c r="Q191" i="24"/>
  <c r="BD167" i="24" s="1"/>
  <c r="R167" i="24" s="1"/>
  <c r="R196" i="24"/>
  <c r="BE172" i="24" s="1"/>
  <c r="S172" i="24" s="1"/>
  <c r="Q181" i="24"/>
  <c r="BD157" i="24" s="1"/>
  <c r="R157" i="24" s="1"/>
  <c r="Q194" i="24"/>
  <c r="BD170" i="24" s="1"/>
  <c r="R170" i="24" s="1"/>
  <c r="R189" i="24"/>
  <c r="BE165" i="24" s="1"/>
  <c r="S165" i="24" s="1"/>
  <c r="R190" i="24"/>
  <c r="BE166" i="24" s="1"/>
  <c r="S166" i="24" s="1"/>
  <c r="R185" i="24"/>
  <c r="BE161" i="24" s="1"/>
  <c r="S161" i="24" s="1"/>
  <c r="Q195" i="24"/>
  <c r="BD171" i="24" s="1"/>
  <c r="R171" i="24" s="1"/>
  <c r="R186" i="24"/>
  <c r="BE162" i="24" s="1"/>
  <c r="S162" i="24" s="1"/>
  <c r="R182" i="24"/>
  <c r="BE158" i="24" s="1"/>
  <c r="S158" i="24" s="1"/>
  <c r="R184" i="24"/>
  <c r="BE160" i="24" s="1"/>
  <c r="S160" i="24" s="1"/>
  <c r="M27" i="11"/>
  <c r="K54" i="12"/>
  <c r="M31" i="11"/>
  <c r="K55" i="12"/>
  <c r="N38" i="11"/>
  <c r="L56" i="12"/>
  <c r="AD26" i="18"/>
  <c r="AC8" i="12"/>
  <c r="AD27" i="18"/>
  <c r="AL26" i="18"/>
  <c r="AL27" i="18"/>
  <c r="AK8" i="12"/>
  <c r="AM27" i="18"/>
  <c r="AM26" i="18"/>
  <c r="AL8" i="12"/>
  <c r="AJ8" i="12"/>
  <c r="AK26" i="18"/>
  <c r="AK27" i="18"/>
  <c r="AF8" i="12"/>
  <c r="AG27" i="18"/>
  <c r="AG26" i="18"/>
  <c r="AI27" i="18"/>
  <c r="AI26" i="18"/>
  <c r="AH8" i="12"/>
  <c r="AI8" i="12"/>
  <c r="AJ27" i="18"/>
  <c r="AJ26" i="18"/>
  <c r="AH26" i="18"/>
  <c r="AH27" i="18"/>
  <c r="AG8" i="12"/>
  <c r="AE27" i="18"/>
  <c r="AE26" i="18"/>
  <c r="AD8" i="12"/>
  <c r="AE8" i="12"/>
  <c r="AF27" i="18"/>
  <c r="AF26" i="18"/>
  <c r="AC26" i="18"/>
  <c r="AB8" i="12"/>
  <c r="AC27" i="18"/>
  <c r="AB26" i="18"/>
  <c r="AB27" i="18"/>
  <c r="AA8" i="12"/>
  <c r="R26" i="18"/>
  <c r="Q8" i="12"/>
  <c r="R27" i="18"/>
  <c r="S27" i="18"/>
  <c r="S26" i="18"/>
  <c r="R8" i="12"/>
  <c r="S8" i="12"/>
  <c r="T26" i="18"/>
  <c r="T27" i="18"/>
  <c r="Q27" i="18"/>
  <c r="P8" i="12"/>
  <c r="Q26" i="18"/>
  <c r="W27" i="18"/>
  <c r="V8" i="12"/>
  <c r="W26" i="18"/>
  <c r="W8" i="12"/>
  <c r="X27" i="18"/>
  <c r="X26" i="18"/>
  <c r="U26" i="18"/>
  <c r="T8" i="12"/>
  <c r="U27" i="18"/>
  <c r="AA27" i="18"/>
  <c r="AA26" i="18"/>
  <c r="Z8" i="12"/>
  <c r="X8" i="12"/>
  <c r="Y27" i="18"/>
  <c r="Y26" i="18"/>
  <c r="V26" i="18"/>
  <c r="U8" i="12"/>
  <c r="V27" i="18"/>
  <c r="Z26" i="18"/>
  <c r="Z27" i="18"/>
  <c r="Y8" i="12"/>
  <c r="P26" i="18"/>
  <c r="P27" i="18"/>
  <c r="O8" i="12"/>
  <c r="G8" i="12"/>
  <c r="H27" i="18"/>
  <c r="H26" i="18"/>
  <c r="F26" i="18"/>
  <c r="F27" i="18"/>
  <c r="E8" i="12"/>
  <c r="J26" i="18"/>
  <c r="I8" i="12"/>
  <c r="J27" i="18"/>
  <c r="N26" i="18"/>
  <c r="N27" i="18"/>
  <c r="M8" i="12"/>
  <c r="G27" i="18"/>
  <c r="G26" i="18"/>
  <c r="F8" i="12"/>
  <c r="K8" i="12"/>
  <c r="L27" i="18"/>
  <c r="L26" i="18"/>
  <c r="O27" i="18"/>
  <c r="O26" i="18"/>
  <c r="N8" i="12"/>
  <c r="D8" i="12"/>
  <c r="E27" i="18"/>
  <c r="E26" i="18"/>
  <c r="K27" i="18"/>
  <c r="K26" i="18"/>
  <c r="J8" i="12"/>
  <c r="H8" i="12"/>
  <c r="I26" i="18"/>
  <c r="I27" i="18"/>
  <c r="M26" i="18"/>
  <c r="L8" i="12"/>
  <c r="M27" i="18"/>
  <c r="C8" i="12"/>
  <c r="D27" i="18"/>
  <c r="S136" i="24"/>
  <c r="BE112" i="24"/>
  <c r="R133" i="24"/>
  <c r="BD109" i="24"/>
  <c r="R139" i="24"/>
  <c r="BD115" i="24"/>
  <c r="S148" i="24"/>
  <c r="BE124" i="24"/>
  <c r="P150" i="24"/>
  <c r="BC106" i="24"/>
  <c r="Q130" i="24"/>
  <c r="S132" i="24"/>
  <c r="BE108" i="24"/>
  <c r="R145" i="24"/>
  <c r="BD121" i="24"/>
  <c r="S144" i="24"/>
  <c r="BE120" i="24"/>
  <c r="R143" i="24"/>
  <c r="BD119" i="24"/>
  <c r="R147" i="24"/>
  <c r="BD123" i="24"/>
  <c r="R141" i="24"/>
  <c r="BD117" i="24"/>
  <c r="R137" i="24"/>
  <c r="BD113" i="24"/>
  <c r="R135" i="24"/>
  <c r="BD111" i="24"/>
  <c r="R131" i="24"/>
  <c r="BD107" i="24"/>
  <c r="S140" i="24"/>
  <c r="BE116" i="24"/>
  <c r="D25" i="18"/>
  <c r="D35" i="18"/>
  <c r="D41" i="18"/>
  <c r="D30" i="18"/>
  <c r="E30" i="18"/>
  <c r="E41" i="18"/>
  <c r="E35" i="18"/>
  <c r="E25" i="18"/>
  <c r="G34" i="11"/>
  <c r="AL44" i="12"/>
  <c r="AL50" i="12"/>
  <c r="AK8" i="30" s="1"/>
  <c r="AE44" i="12"/>
  <c r="AF44" i="12"/>
  <c r="AG44" i="12"/>
  <c r="AH44" i="12"/>
  <c r="AI44" i="12"/>
  <c r="AJ44" i="12"/>
  <c r="AK44" i="12"/>
  <c r="AE50" i="12"/>
  <c r="AD8" i="30" s="1"/>
  <c r="AH50" i="12"/>
  <c r="AG8" i="30" s="1"/>
  <c r="AI50" i="12"/>
  <c r="AH8" i="30" s="1"/>
  <c r="AF50" i="12"/>
  <c r="AE8" i="30" s="1"/>
  <c r="AJ50" i="12"/>
  <c r="AI8" i="30" s="1"/>
  <c r="AG50" i="12"/>
  <c r="AF8" i="30" s="1"/>
  <c r="AK50" i="12"/>
  <c r="AJ8" i="30" s="1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D50" i="12"/>
  <c r="C8" i="30" s="1"/>
  <c r="H50" i="12"/>
  <c r="G8" i="30" s="1"/>
  <c r="N50" i="12"/>
  <c r="M8" i="30" s="1"/>
  <c r="P50" i="12"/>
  <c r="O8" i="30" s="1"/>
  <c r="T50" i="12"/>
  <c r="S8" i="30" s="1"/>
  <c r="X50" i="12"/>
  <c r="W8" i="30" s="1"/>
  <c r="AD50" i="12"/>
  <c r="AC8" i="30" s="1"/>
  <c r="S50" i="12"/>
  <c r="R8" i="30" s="1"/>
  <c r="F50" i="12"/>
  <c r="E8" i="30" s="1"/>
  <c r="G50" i="12"/>
  <c r="F8" i="30" s="1"/>
  <c r="J50" i="12"/>
  <c r="I8" i="30" s="1"/>
  <c r="K50" i="12"/>
  <c r="J8" i="30" s="1"/>
  <c r="L50" i="12"/>
  <c r="K8" i="30" s="1"/>
  <c r="O50" i="12"/>
  <c r="N8" i="30" s="1"/>
  <c r="R50" i="12"/>
  <c r="Q8" i="30" s="1"/>
  <c r="V50" i="12"/>
  <c r="U8" i="30" s="1"/>
  <c r="W50" i="12"/>
  <c r="V8" i="30" s="1"/>
  <c r="Z50" i="12"/>
  <c r="Y8" i="30" s="1"/>
  <c r="AA50" i="12"/>
  <c r="Z8" i="30" s="1"/>
  <c r="AB50" i="12"/>
  <c r="AA8" i="30" s="1"/>
  <c r="D58" i="12"/>
  <c r="E58" i="12"/>
  <c r="F58" i="12"/>
  <c r="H58" i="12"/>
  <c r="J58" i="12"/>
  <c r="G58" i="12"/>
  <c r="I58" i="12"/>
  <c r="AA134" i="24" l="1"/>
  <c r="BM110" i="24"/>
  <c r="X6" i="40"/>
  <c r="W27" i="14"/>
  <c r="X15" i="26"/>
  <c r="E9" i="29"/>
  <c r="E5" i="29"/>
  <c r="M155" i="24"/>
  <c r="M175" i="24" s="1"/>
  <c r="M203" i="24" s="1"/>
  <c r="G8" i="31" s="1"/>
  <c r="F41" i="34"/>
  <c r="I40" i="21"/>
  <c r="H47" i="21"/>
  <c r="G25" i="14" s="1"/>
  <c r="I43" i="21"/>
  <c r="H48" i="21"/>
  <c r="G24" i="14" s="1"/>
  <c r="E3" i="34"/>
  <c r="C5" i="31"/>
  <c r="E31" i="18"/>
  <c r="Q31" i="18"/>
  <c r="Q36" i="18" s="1"/>
  <c r="AC31" i="18"/>
  <c r="AC36" i="18" s="1"/>
  <c r="AM32" i="18"/>
  <c r="AM37" i="18" s="1"/>
  <c r="AD32" i="18"/>
  <c r="AD37" i="18" s="1"/>
  <c r="G31" i="18"/>
  <c r="G36" i="18" s="1"/>
  <c r="Q32" i="18"/>
  <c r="Q37" i="18" s="1"/>
  <c r="AC32" i="18"/>
  <c r="AC37" i="18" s="1"/>
  <c r="AJ31" i="18"/>
  <c r="AJ36" i="18" s="1"/>
  <c r="AC28" i="18"/>
  <c r="G33" i="11"/>
  <c r="G42" i="34"/>
  <c r="L14" i="34"/>
  <c r="G43" i="34"/>
  <c r="H9" i="28"/>
  <c r="H26" i="28" s="1"/>
  <c r="F16" i="27"/>
  <c r="F2" i="29"/>
  <c r="G14" i="26"/>
  <c r="X28" i="18"/>
  <c r="S28" i="18"/>
  <c r="Y28" i="18"/>
  <c r="T28" i="18"/>
  <c r="AE28" i="18"/>
  <c r="AH28" i="18"/>
  <c r="AG28" i="18"/>
  <c r="H28" i="18"/>
  <c r="G28" i="18"/>
  <c r="H3" i="23"/>
  <c r="H5" i="23"/>
  <c r="H4" i="23"/>
  <c r="I3" i="23"/>
  <c r="I5" i="23"/>
  <c r="I4" i="23"/>
  <c r="V4" i="23"/>
  <c r="V5" i="23"/>
  <c r="V3" i="23"/>
  <c r="AP3" i="23"/>
  <c r="AP4" i="23"/>
  <c r="AP5" i="23"/>
  <c r="AH5" i="23"/>
  <c r="AH3" i="23"/>
  <c r="AH4" i="23"/>
  <c r="S5" i="23"/>
  <c r="S3" i="23"/>
  <c r="S4" i="23"/>
  <c r="L3" i="23"/>
  <c r="L5" i="23"/>
  <c r="L4" i="23"/>
  <c r="AD5" i="23"/>
  <c r="AD3" i="23"/>
  <c r="AD4" i="23"/>
  <c r="Z3" i="23"/>
  <c r="Z4" i="23"/>
  <c r="Z5" i="23"/>
  <c r="AC5" i="23"/>
  <c r="AC4" i="23"/>
  <c r="AC3" i="23"/>
  <c r="AK3" i="23"/>
  <c r="AK5" i="23"/>
  <c r="AK4" i="23"/>
  <c r="AQ4" i="23"/>
  <c r="AQ5" i="23"/>
  <c r="AQ3" i="23"/>
  <c r="J3" i="23"/>
  <c r="J4" i="23"/>
  <c r="J5" i="23"/>
  <c r="AA3" i="23"/>
  <c r="AA4" i="23"/>
  <c r="AA5" i="23"/>
  <c r="W3" i="23"/>
  <c r="W4" i="23"/>
  <c r="W5" i="23"/>
  <c r="AM5" i="23"/>
  <c r="AM4" i="23"/>
  <c r="AM3" i="23"/>
  <c r="AO3" i="23"/>
  <c r="AO5" i="23"/>
  <c r="AO4" i="23"/>
  <c r="Q5" i="23"/>
  <c r="Q3" i="23"/>
  <c r="Q4" i="23"/>
  <c r="M4" i="23"/>
  <c r="M3" i="23"/>
  <c r="M5" i="23"/>
  <c r="P4" i="23"/>
  <c r="P3" i="23"/>
  <c r="P5" i="23"/>
  <c r="R5" i="23"/>
  <c r="R4" i="23"/>
  <c r="R3" i="23"/>
  <c r="N4" i="23"/>
  <c r="N3" i="23"/>
  <c r="N5" i="23"/>
  <c r="T3" i="23"/>
  <c r="T5" i="23"/>
  <c r="T4" i="23"/>
  <c r="AE3" i="23"/>
  <c r="AE4" i="23"/>
  <c r="AE5" i="23"/>
  <c r="Y4" i="23"/>
  <c r="Y3" i="23"/>
  <c r="Y5" i="23"/>
  <c r="AB4" i="23"/>
  <c r="AB3" i="23"/>
  <c r="AB5" i="23"/>
  <c r="AF4" i="23"/>
  <c r="AF3" i="23"/>
  <c r="AF5" i="23"/>
  <c r="AG3" i="23"/>
  <c r="AG5" i="23"/>
  <c r="AG4" i="23"/>
  <c r="AJ3" i="23"/>
  <c r="AJ5" i="23"/>
  <c r="AJ4" i="23"/>
  <c r="AL5" i="23"/>
  <c r="AL3" i="23"/>
  <c r="AL4" i="23"/>
  <c r="O4" i="23"/>
  <c r="O3" i="23"/>
  <c r="O5" i="23"/>
  <c r="K5" i="23"/>
  <c r="K4" i="23"/>
  <c r="K3" i="23"/>
  <c r="U5" i="23"/>
  <c r="U3" i="23"/>
  <c r="U4" i="23"/>
  <c r="X3" i="23"/>
  <c r="X5" i="23"/>
  <c r="X4" i="23"/>
  <c r="AI5" i="23"/>
  <c r="AI3" i="23"/>
  <c r="AI4" i="23"/>
  <c r="AN3" i="23"/>
  <c r="AN5" i="23"/>
  <c r="AN4" i="23"/>
  <c r="K58" i="12"/>
  <c r="F2" i="18"/>
  <c r="S189" i="24"/>
  <c r="BF165" i="24" s="1"/>
  <c r="T165" i="24" s="1"/>
  <c r="R195" i="24"/>
  <c r="BE171" i="24" s="1"/>
  <c r="S171" i="24" s="1"/>
  <c r="R194" i="24"/>
  <c r="BE170" i="24" s="1"/>
  <c r="S170" i="24" s="1"/>
  <c r="S188" i="24"/>
  <c r="BF164" i="24" s="1"/>
  <c r="T164" i="24" s="1"/>
  <c r="R183" i="24"/>
  <c r="BE159" i="24" s="1"/>
  <c r="S159" i="24" s="1"/>
  <c r="S186" i="24"/>
  <c r="BF162" i="24" s="1"/>
  <c r="T162" i="24" s="1"/>
  <c r="R191" i="24"/>
  <c r="BE167" i="24" s="1"/>
  <c r="S167" i="24" s="1"/>
  <c r="S184" i="24"/>
  <c r="BF160" i="24" s="1"/>
  <c r="T160" i="24" s="1"/>
  <c r="S185" i="24"/>
  <c r="BF161" i="24" s="1"/>
  <c r="T161" i="24" s="1"/>
  <c r="R181" i="24"/>
  <c r="BE157" i="24" s="1"/>
  <c r="S157" i="24" s="1"/>
  <c r="S192" i="24"/>
  <c r="BF168" i="24" s="1"/>
  <c r="T168" i="24" s="1"/>
  <c r="S180" i="24"/>
  <c r="BF156" i="24" s="1"/>
  <c r="T156" i="24" s="1"/>
  <c r="S197" i="24"/>
  <c r="BF173" i="24" s="1"/>
  <c r="T173" i="24" s="1"/>
  <c r="S182" i="24"/>
  <c r="BF158" i="24" s="1"/>
  <c r="T158" i="24" s="1"/>
  <c r="S190" i="24"/>
  <c r="BF166" i="24" s="1"/>
  <c r="T166" i="24" s="1"/>
  <c r="S196" i="24"/>
  <c r="BF172" i="24" s="1"/>
  <c r="T172" i="24" s="1"/>
  <c r="R187" i="24"/>
  <c r="BE163" i="24" s="1"/>
  <c r="S163" i="24" s="1"/>
  <c r="S193" i="24"/>
  <c r="BF169" i="24" s="1"/>
  <c r="T169" i="24" s="1"/>
  <c r="M179" i="24"/>
  <c r="L55" i="12"/>
  <c r="N31" i="11"/>
  <c r="O38" i="11"/>
  <c r="M56" i="12"/>
  <c r="N27" i="11"/>
  <c r="L54" i="12"/>
  <c r="O28" i="18"/>
  <c r="AJ32" i="18"/>
  <c r="AJ37" i="18" s="1"/>
  <c r="AI32" i="18"/>
  <c r="AI37" i="18" s="1"/>
  <c r="AK32" i="18"/>
  <c r="AK37" i="18" s="1"/>
  <c r="AM31" i="18"/>
  <c r="AL31" i="18"/>
  <c r="AL36" i="18" s="1"/>
  <c r="AH32" i="18"/>
  <c r="AH37" i="18" s="1"/>
  <c r="AG31" i="18"/>
  <c r="AG36" i="18" s="1"/>
  <c r="AK31" i="18"/>
  <c r="AK36" i="18" s="1"/>
  <c r="AF31" i="18"/>
  <c r="AF36" i="18" s="1"/>
  <c r="AE31" i="18"/>
  <c r="AE36" i="18" s="1"/>
  <c r="AH31" i="18"/>
  <c r="AH36" i="18" s="1"/>
  <c r="AG32" i="18"/>
  <c r="AG37" i="18" s="1"/>
  <c r="AM28" i="18"/>
  <c r="AF32" i="18"/>
  <c r="AF37" i="18" s="1"/>
  <c r="AE32" i="18"/>
  <c r="AE37" i="18" s="1"/>
  <c r="AI31" i="18"/>
  <c r="AI36" i="18" s="1"/>
  <c r="AL32" i="18"/>
  <c r="AL37" i="18" s="1"/>
  <c r="AD31" i="18"/>
  <c r="AD36" i="18" s="1"/>
  <c r="AB32" i="18"/>
  <c r="AB31" i="18"/>
  <c r="Z32" i="18"/>
  <c r="Z37" i="18" s="1"/>
  <c r="V31" i="18"/>
  <c r="V36" i="18" s="1"/>
  <c r="T31" i="18"/>
  <c r="T36" i="18" s="1"/>
  <c r="S32" i="18"/>
  <c r="S37" i="18" s="1"/>
  <c r="Z31" i="18"/>
  <c r="Z36" i="18" s="1"/>
  <c r="Y31" i="18"/>
  <c r="Y36" i="18" s="1"/>
  <c r="AA31" i="18"/>
  <c r="AA36" i="18" s="1"/>
  <c r="U31" i="18"/>
  <c r="U36" i="18" s="1"/>
  <c r="W31" i="18"/>
  <c r="W36" i="18" s="1"/>
  <c r="R32" i="18"/>
  <c r="R37" i="18" s="1"/>
  <c r="V32" i="18"/>
  <c r="V37" i="18" s="1"/>
  <c r="Y32" i="18"/>
  <c r="Y37" i="18" s="1"/>
  <c r="AA32" i="18"/>
  <c r="X31" i="18"/>
  <c r="X36" i="18" s="1"/>
  <c r="U32" i="18"/>
  <c r="U37" i="18" s="1"/>
  <c r="X32" i="18"/>
  <c r="X37" i="18" s="1"/>
  <c r="W32" i="18"/>
  <c r="W37" i="18" s="1"/>
  <c r="T32" i="18"/>
  <c r="T37" i="18" s="1"/>
  <c r="S31" i="18"/>
  <c r="S36" i="18" s="1"/>
  <c r="R31" i="18"/>
  <c r="R36" i="18" s="1"/>
  <c r="P32" i="18"/>
  <c r="P37" i="18" s="1"/>
  <c r="P31" i="18"/>
  <c r="P36" i="18" s="1"/>
  <c r="I32" i="18"/>
  <c r="I37" i="18" s="1"/>
  <c r="K31" i="18"/>
  <c r="K36" i="18" s="1"/>
  <c r="L31" i="18"/>
  <c r="L36" i="18" s="1"/>
  <c r="N31" i="18"/>
  <c r="N36" i="18" s="1"/>
  <c r="H32" i="18"/>
  <c r="H37" i="18" s="1"/>
  <c r="O31" i="18"/>
  <c r="O36" i="18" s="1"/>
  <c r="F31" i="18"/>
  <c r="F36" i="18" s="1"/>
  <c r="M31" i="18"/>
  <c r="M36" i="18" s="1"/>
  <c r="E32" i="18"/>
  <c r="E37" i="18" s="1"/>
  <c r="O32" i="18"/>
  <c r="N32" i="18"/>
  <c r="N37" i="18" s="1"/>
  <c r="J31" i="18"/>
  <c r="J36" i="18" s="1"/>
  <c r="H31" i="18"/>
  <c r="H36" i="18" s="1"/>
  <c r="N28" i="18"/>
  <c r="M32" i="18"/>
  <c r="M37" i="18" s="1"/>
  <c r="I31" i="18"/>
  <c r="I36" i="18" s="1"/>
  <c r="K32" i="18"/>
  <c r="K37" i="18" s="1"/>
  <c r="L32" i="18"/>
  <c r="L37" i="18" s="1"/>
  <c r="G32" i="18"/>
  <c r="G37" i="18" s="1"/>
  <c r="J32" i="18"/>
  <c r="J37" i="18" s="1"/>
  <c r="F32" i="18"/>
  <c r="D31" i="18"/>
  <c r="D36" i="18" s="1"/>
  <c r="D32" i="18"/>
  <c r="D37" i="18" s="1"/>
  <c r="D20" i="11"/>
  <c r="E20" i="11" s="1"/>
  <c r="F20" i="11" s="1"/>
  <c r="H34" i="11"/>
  <c r="H43" i="34" s="1"/>
  <c r="T132" i="24"/>
  <c r="BF108" i="24"/>
  <c r="BE107" i="24"/>
  <c r="S131" i="24"/>
  <c r="S137" i="24"/>
  <c r="BE113" i="24"/>
  <c r="Q150" i="24"/>
  <c r="R130" i="24"/>
  <c r="BD106" i="24"/>
  <c r="T148" i="24"/>
  <c r="BF124" i="24"/>
  <c r="S133" i="24"/>
  <c r="BE109" i="24"/>
  <c r="S147" i="24"/>
  <c r="BE123" i="24"/>
  <c r="S143" i="24"/>
  <c r="BE119" i="24"/>
  <c r="S145" i="24"/>
  <c r="BE121" i="24"/>
  <c r="T144" i="24"/>
  <c r="BF120" i="24"/>
  <c r="T140" i="24"/>
  <c r="BF116" i="24"/>
  <c r="S135" i="24"/>
  <c r="BE111" i="24"/>
  <c r="S141" i="24"/>
  <c r="BE117" i="24"/>
  <c r="S139" i="24"/>
  <c r="BE115" i="24"/>
  <c r="T136" i="24"/>
  <c r="BF112" i="24"/>
  <c r="AF28" i="18"/>
  <c r="L28" i="18"/>
  <c r="Z28" i="18"/>
  <c r="V28" i="18"/>
  <c r="M28" i="18"/>
  <c r="F28" i="18"/>
  <c r="D28" i="18"/>
  <c r="AI28" i="18"/>
  <c r="W28" i="18"/>
  <c r="AK28" i="18"/>
  <c r="J28" i="18"/>
  <c r="U28" i="18"/>
  <c r="AL28" i="18"/>
  <c r="AD28" i="18"/>
  <c r="E28" i="18"/>
  <c r="AJ28" i="18"/>
  <c r="AB28" i="18"/>
  <c r="Q33" i="18"/>
  <c r="Q28" i="18"/>
  <c r="AA28" i="18"/>
  <c r="K28" i="18"/>
  <c r="P28" i="18"/>
  <c r="R28" i="18"/>
  <c r="I28" i="18"/>
  <c r="E6" i="13"/>
  <c r="F6" i="13"/>
  <c r="AC50" i="12"/>
  <c r="Y50" i="12"/>
  <c r="X8" i="30" s="1"/>
  <c r="U50" i="12"/>
  <c r="T8" i="30" s="1"/>
  <c r="Q50" i="12"/>
  <c r="P8" i="30" s="1"/>
  <c r="M50" i="12"/>
  <c r="L8" i="30" s="1"/>
  <c r="I50" i="12"/>
  <c r="H8" i="30" s="1"/>
  <c r="E50" i="12"/>
  <c r="D8" i="30" s="1"/>
  <c r="X18" i="26" l="1"/>
  <c r="X26" i="26"/>
  <c r="Y22" i="13"/>
  <c r="AB134" i="24"/>
  <c r="BN110" i="24"/>
  <c r="E33" i="18"/>
  <c r="E36" i="18"/>
  <c r="AC42" i="18"/>
  <c r="Q43" i="18"/>
  <c r="AD43" i="18"/>
  <c r="F9" i="29"/>
  <c r="F5" i="29"/>
  <c r="G41" i="34"/>
  <c r="AB8" i="30"/>
  <c r="I48" i="21"/>
  <c r="H24" i="14" s="1"/>
  <c r="J43" i="21"/>
  <c r="Q37" i="21"/>
  <c r="Q19" i="13"/>
  <c r="J40" i="21"/>
  <c r="I47" i="21"/>
  <c r="H25" i="14" s="1"/>
  <c r="AC43" i="18"/>
  <c r="AM33" i="18"/>
  <c r="AL8" i="14" s="1"/>
  <c r="AM9" i="16" s="1"/>
  <c r="F3" i="34"/>
  <c r="D5" i="31"/>
  <c r="F42" i="18"/>
  <c r="AB37" i="18"/>
  <c r="E43" i="18"/>
  <c r="F37" i="18"/>
  <c r="F43" i="18" s="1"/>
  <c r="AB36" i="18"/>
  <c r="AB42" i="18" s="1"/>
  <c r="AA37" i="18"/>
  <c r="AA43" i="18" s="1"/>
  <c r="AM36" i="18"/>
  <c r="D43" i="18"/>
  <c r="Q42" i="18"/>
  <c r="O37" i="18"/>
  <c r="R43" i="18"/>
  <c r="N33" i="18"/>
  <c r="L16" i="34"/>
  <c r="M14" i="34"/>
  <c r="M16" i="34" s="1"/>
  <c r="H33" i="11"/>
  <c r="H42" i="34"/>
  <c r="H41" i="34" s="1"/>
  <c r="G2" i="29"/>
  <c r="H14" i="26"/>
  <c r="G16" i="27"/>
  <c r="I9" i="28"/>
  <c r="I26" i="28" s="1"/>
  <c r="S38" i="18"/>
  <c r="S7" i="13" s="1"/>
  <c r="M33" i="18"/>
  <c r="L8" i="14" s="1"/>
  <c r="M9" i="16" s="1"/>
  <c r="F33" i="18"/>
  <c r="E8" i="14" s="1"/>
  <c r="F9" i="16" s="1"/>
  <c r="AM42" i="18"/>
  <c r="AL42" i="18"/>
  <c r="AJ43" i="18"/>
  <c r="AB43" i="18"/>
  <c r="AG38" i="18"/>
  <c r="AG7" i="13" s="1"/>
  <c r="AA38" i="18"/>
  <c r="AA7" i="13" s="1"/>
  <c r="V43" i="18"/>
  <c r="AI43" i="18"/>
  <c r="J38" i="18"/>
  <c r="K38" i="18"/>
  <c r="P33" i="18"/>
  <c r="O8" i="14" s="1"/>
  <c r="P9" i="16" s="1"/>
  <c r="Z42" i="18"/>
  <c r="AH43" i="18"/>
  <c r="X43" i="18"/>
  <c r="J33" i="18"/>
  <c r="I8" i="14" s="1"/>
  <c r="J9" i="16" s="1"/>
  <c r="AI33" i="18"/>
  <c r="AH8" i="14" s="1"/>
  <c r="AI9" i="16" s="1"/>
  <c r="AB33" i="18"/>
  <c r="AA8" i="14" s="1"/>
  <c r="AB9" i="16" s="1"/>
  <c r="S33" i="18"/>
  <c r="D33" i="18"/>
  <c r="C8" i="14" s="1"/>
  <c r="D9" i="16" s="1"/>
  <c r="G33" i="18"/>
  <c r="F8" i="14" s="1"/>
  <c r="G9" i="16" s="1"/>
  <c r="AL33" i="18"/>
  <c r="AK8" i="14" s="1"/>
  <c r="AL9" i="16" s="1"/>
  <c r="AK33" i="18"/>
  <c r="AJ8" i="14" s="1"/>
  <c r="AK9" i="16" s="1"/>
  <c r="L38" i="18"/>
  <c r="L7" i="13" s="1"/>
  <c r="AL43" i="18"/>
  <c r="AD19" i="12"/>
  <c r="AI29" i="23"/>
  <c r="AI55" i="23" s="1"/>
  <c r="F19" i="12"/>
  <c r="K29" i="23"/>
  <c r="K55" i="23" s="1"/>
  <c r="J19" i="12"/>
  <c r="O29" i="23"/>
  <c r="O55" i="23" s="1"/>
  <c r="AB20" i="12"/>
  <c r="AG30" i="23"/>
  <c r="AG56" i="23" s="1"/>
  <c r="AA19" i="12"/>
  <c r="AF29" i="23"/>
  <c r="AF55" i="23" s="1"/>
  <c r="W20" i="12"/>
  <c r="AB30" i="23"/>
  <c r="AB56" i="23" s="1"/>
  <c r="Z21" i="12"/>
  <c r="AE31" i="23"/>
  <c r="AE57" i="23" s="1"/>
  <c r="O21" i="12"/>
  <c r="T31" i="23"/>
  <c r="T57" i="23" s="1"/>
  <c r="K21" i="12"/>
  <c r="P31" i="23"/>
  <c r="P57" i="23" s="1"/>
  <c r="H19" i="12"/>
  <c r="M29" i="23"/>
  <c r="M55" i="23" s="1"/>
  <c r="L21" i="12"/>
  <c r="Q31" i="23"/>
  <c r="Q57" i="23" s="1"/>
  <c r="R20" i="12"/>
  <c r="W30" i="23"/>
  <c r="W56" i="23" s="1"/>
  <c r="V19" i="12"/>
  <c r="AA29" i="23"/>
  <c r="AA55" i="23" s="1"/>
  <c r="AL19" i="12"/>
  <c r="AQ29" i="23"/>
  <c r="AQ55" i="23" s="1"/>
  <c r="AF21" i="12"/>
  <c r="AK31" i="23"/>
  <c r="AK57" i="23" s="1"/>
  <c r="X21" i="12"/>
  <c r="AC31" i="23"/>
  <c r="AC57" i="23" s="1"/>
  <c r="Y20" i="12"/>
  <c r="AD30" i="23"/>
  <c r="AD56" i="23" s="1"/>
  <c r="G21" i="12"/>
  <c r="L31" i="23"/>
  <c r="L57" i="23" s="1"/>
  <c r="N21" i="12"/>
  <c r="S31" i="23"/>
  <c r="S57" i="23" s="1"/>
  <c r="AK21" i="12"/>
  <c r="AP31" i="23"/>
  <c r="AP57" i="23" s="1"/>
  <c r="Q21" i="12"/>
  <c r="V31" i="23"/>
  <c r="V57" i="23" s="1"/>
  <c r="D19" i="12"/>
  <c r="I29" i="23"/>
  <c r="AI21" i="12"/>
  <c r="AN31" i="23"/>
  <c r="AN57" i="23" s="1"/>
  <c r="AD21" i="12"/>
  <c r="AI31" i="23"/>
  <c r="AI57" i="23" s="1"/>
  <c r="P20" i="12"/>
  <c r="U30" i="23"/>
  <c r="U56" i="23" s="1"/>
  <c r="F20" i="12"/>
  <c r="K30" i="23"/>
  <c r="K56" i="23" s="1"/>
  <c r="J20" i="12"/>
  <c r="O30" i="23"/>
  <c r="O56" i="23" s="1"/>
  <c r="AE20" i="12"/>
  <c r="AJ30" i="23"/>
  <c r="AJ56" i="23" s="1"/>
  <c r="AB21" i="12"/>
  <c r="AG31" i="23"/>
  <c r="AG57" i="23" s="1"/>
  <c r="AA20" i="12"/>
  <c r="AF30" i="23"/>
  <c r="AF56" i="23" s="1"/>
  <c r="T21" i="12"/>
  <c r="Y31" i="23"/>
  <c r="Y57" i="23" s="1"/>
  <c r="Z20" i="12"/>
  <c r="AE30" i="23"/>
  <c r="AE56" i="23" s="1"/>
  <c r="O19" i="12"/>
  <c r="T29" i="23"/>
  <c r="T55" i="23" s="1"/>
  <c r="M19" i="12"/>
  <c r="R29" i="23"/>
  <c r="R55" i="23" s="1"/>
  <c r="K19" i="12"/>
  <c r="P29" i="23"/>
  <c r="P55" i="23" s="1"/>
  <c r="H20" i="12"/>
  <c r="M30" i="23"/>
  <c r="M56" i="23" s="1"/>
  <c r="AJ20" i="12"/>
  <c r="AO30" i="23"/>
  <c r="AO56" i="23" s="1"/>
  <c r="AH20" i="12"/>
  <c r="AM30" i="23"/>
  <c r="AM56" i="23" s="1"/>
  <c r="R19" i="12"/>
  <c r="W29" i="23"/>
  <c r="W55" i="23" s="1"/>
  <c r="E21" i="12"/>
  <c r="J31" i="23"/>
  <c r="AL21" i="12"/>
  <c r="AQ31" i="23"/>
  <c r="AQ57" i="23" s="1"/>
  <c r="AF19" i="12"/>
  <c r="AK29" i="23"/>
  <c r="AK55" i="23" s="1"/>
  <c r="U21" i="12"/>
  <c r="Z31" i="23"/>
  <c r="Z57" i="23" s="1"/>
  <c r="Y19" i="12"/>
  <c r="AD29" i="23"/>
  <c r="AD55" i="23" s="1"/>
  <c r="G19" i="12"/>
  <c r="L29" i="23"/>
  <c r="L55" i="23" s="1"/>
  <c r="AC20" i="12"/>
  <c r="AH30" i="23"/>
  <c r="AH56" i="23" s="1"/>
  <c r="AK20" i="12"/>
  <c r="AP30" i="23"/>
  <c r="AP56" i="23" s="1"/>
  <c r="Q20" i="12"/>
  <c r="V30" i="23"/>
  <c r="V56" i="23" s="1"/>
  <c r="C20" i="12"/>
  <c r="H30" i="23"/>
  <c r="H56" i="23" s="1"/>
  <c r="I20" i="12"/>
  <c r="N30" i="23"/>
  <c r="N56" i="23" s="1"/>
  <c r="AI19" i="12"/>
  <c r="AN29" i="23"/>
  <c r="AN55" i="23" s="1"/>
  <c r="S20" i="12"/>
  <c r="X30" i="23"/>
  <c r="X56" i="23" s="1"/>
  <c r="P19" i="12"/>
  <c r="U29" i="23"/>
  <c r="U55" i="23" s="1"/>
  <c r="F21" i="12"/>
  <c r="K31" i="23"/>
  <c r="K57" i="23" s="1"/>
  <c r="AG20" i="12"/>
  <c r="AL30" i="23"/>
  <c r="AL56" i="23" s="1"/>
  <c r="AE21" i="12"/>
  <c r="AJ31" i="23"/>
  <c r="AJ57" i="23" s="1"/>
  <c r="AB19" i="12"/>
  <c r="AG29" i="23"/>
  <c r="AG55" i="23" s="1"/>
  <c r="W21" i="12"/>
  <c r="AB31" i="23"/>
  <c r="AB57" i="23" s="1"/>
  <c r="T19" i="12"/>
  <c r="Y29" i="23"/>
  <c r="Y55" i="23" s="1"/>
  <c r="Z19" i="12"/>
  <c r="AE29" i="23"/>
  <c r="AE55" i="23" s="1"/>
  <c r="I21" i="12"/>
  <c r="N31" i="23"/>
  <c r="N57" i="23" s="1"/>
  <c r="M20" i="12"/>
  <c r="R30" i="23"/>
  <c r="R56" i="23" s="1"/>
  <c r="K20" i="12"/>
  <c r="P30" i="23"/>
  <c r="P56" i="23" s="1"/>
  <c r="L20" i="12"/>
  <c r="Q30" i="23"/>
  <c r="Q56" i="23" s="1"/>
  <c r="AJ21" i="12"/>
  <c r="AO31" i="23"/>
  <c r="AO57" i="23" s="1"/>
  <c r="AH21" i="12"/>
  <c r="AM31" i="23"/>
  <c r="AM57" i="23" s="1"/>
  <c r="V21" i="12"/>
  <c r="AA31" i="23"/>
  <c r="AA57" i="23" s="1"/>
  <c r="E20" i="12"/>
  <c r="J30" i="23"/>
  <c r="J56" i="23" s="1"/>
  <c r="AL20" i="12"/>
  <c r="AQ30" i="23"/>
  <c r="AQ56" i="23" s="1"/>
  <c r="X19" i="12"/>
  <c r="AC29" i="23"/>
  <c r="AC55" i="23" s="1"/>
  <c r="U20" i="12"/>
  <c r="Z30" i="23"/>
  <c r="Z56" i="23" s="1"/>
  <c r="Y21" i="12"/>
  <c r="AD31" i="23"/>
  <c r="AD57" i="23" s="1"/>
  <c r="N20" i="12"/>
  <c r="S30" i="23"/>
  <c r="S56" i="23" s="1"/>
  <c r="AC19" i="12"/>
  <c r="AH29" i="23"/>
  <c r="AH55" i="23" s="1"/>
  <c r="AK19" i="12"/>
  <c r="AP29" i="23"/>
  <c r="AP55" i="23" s="1"/>
  <c r="D20" i="12"/>
  <c r="I30" i="23"/>
  <c r="I56" i="23" s="1"/>
  <c r="C21" i="12"/>
  <c r="H31" i="23"/>
  <c r="H57" i="23" s="1"/>
  <c r="AI20" i="12"/>
  <c r="AN30" i="23"/>
  <c r="AN56" i="23" s="1"/>
  <c r="S19" i="12"/>
  <c r="X29" i="23"/>
  <c r="X55" i="23" s="1"/>
  <c r="AG21" i="12"/>
  <c r="AL31" i="23"/>
  <c r="AL57" i="23" s="1"/>
  <c r="AH19" i="12"/>
  <c r="AM29" i="23"/>
  <c r="AM55" i="23" s="1"/>
  <c r="AD20" i="12"/>
  <c r="AI30" i="23"/>
  <c r="AI56" i="23" s="1"/>
  <c r="S21" i="12"/>
  <c r="X31" i="23"/>
  <c r="X57" i="23" s="1"/>
  <c r="P21" i="12"/>
  <c r="U31" i="23"/>
  <c r="U57" i="23" s="1"/>
  <c r="J21" i="12"/>
  <c r="O31" i="23"/>
  <c r="O57" i="23" s="1"/>
  <c r="AG19" i="12"/>
  <c r="AL29" i="23"/>
  <c r="AL55" i="23" s="1"/>
  <c r="AE19" i="12"/>
  <c r="AJ29" i="23"/>
  <c r="AJ55" i="23" s="1"/>
  <c r="AA21" i="12"/>
  <c r="AF31" i="23"/>
  <c r="AF57" i="23" s="1"/>
  <c r="W19" i="12"/>
  <c r="AB29" i="23"/>
  <c r="AB55" i="23" s="1"/>
  <c r="T20" i="12"/>
  <c r="Y30" i="23"/>
  <c r="Y56" i="23" s="1"/>
  <c r="O20" i="12"/>
  <c r="T30" i="23"/>
  <c r="T56" i="23" s="1"/>
  <c r="I19" i="12"/>
  <c r="N29" i="23"/>
  <c r="N55" i="23" s="1"/>
  <c r="M21" i="12"/>
  <c r="R31" i="23"/>
  <c r="R57" i="23" s="1"/>
  <c r="H21" i="12"/>
  <c r="M31" i="23"/>
  <c r="M57" i="23" s="1"/>
  <c r="L19" i="12"/>
  <c r="Q29" i="23"/>
  <c r="Q55" i="23" s="1"/>
  <c r="AJ19" i="12"/>
  <c r="AO29" i="23"/>
  <c r="AO55" i="23" s="1"/>
  <c r="R21" i="12"/>
  <c r="W31" i="23"/>
  <c r="W57" i="23" s="1"/>
  <c r="V20" i="12"/>
  <c r="AA30" i="23"/>
  <c r="AA56" i="23" s="1"/>
  <c r="E19" i="12"/>
  <c r="J29" i="23"/>
  <c r="J55" i="23" s="1"/>
  <c r="AF20" i="12"/>
  <c r="AK30" i="23"/>
  <c r="AK56" i="23" s="1"/>
  <c r="X20" i="12"/>
  <c r="AC30" i="23"/>
  <c r="AC56" i="23" s="1"/>
  <c r="U19" i="12"/>
  <c r="Z29" i="23"/>
  <c r="Z55" i="23" s="1"/>
  <c r="G20" i="12"/>
  <c r="L30" i="23"/>
  <c r="L56" i="23" s="1"/>
  <c r="N19" i="12"/>
  <c r="S29" i="23"/>
  <c r="S55" i="23" s="1"/>
  <c r="AC21" i="12"/>
  <c r="AH31" i="23"/>
  <c r="AH57" i="23" s="1"/>
  <c r="Q19" i="12"/>
  <c r="V29" i="23"/>
  <c r="V55" i="23" s="1"/>
  <c r="D21" i="12"/>
  <c r="I31" i="23"/>
  <c r="C19" i="12"/>
  <c r="H29" i="23"/>
  <c r="H55" i="23" s="1"/>
  <c r="F35" i="18"/>
  <c r="F25" i="18"/>
  <c r="F41" i="18"/>
  <c r="F30" i="18"/>
  <c r="G2" i="18"/>
  <c r="E7" i="14"/>
  <c r="D7" i="14"/>
  <c r="T196" i="24"/>
  <c r="BG172" i="24" s="1"/>
  <c r="U172" i="24" s="1"/>
  <c r="T188" i="24"/>
  <c r="BG164" i="24" s="1"/>
  <c r="U164" i="24" s="1"/>
  <c r="T190" i="24"/>
  <c r="BG166" i="24" s="1"/>
  <c r="U166" i="24" s="1"/>
  <c r="T192" i="24"/>
  <c r="BG168" i="24" s="1"/>
  <c r="U168" i="24" s="1"/>
  <c r="S191" i="24"/>
  <c r="BF167" i="24" s="1"/>
  <c r="T167" i="24" s="1"/>
  <c r="S194" i="24"/>
  <c r="BF170" i="24" s="1"/>
  <c r="T170" i="24" s="1"/>
  <c r="T184" i="24"/>
  <c r="BG160" i="24" s="1"/>
  <c r="U160" i="24" s="1"/>
  <c r="T193" i="24"/>
  <c r="BG169" i="24" s="1"/>
  <c r="U169" i="24" s="1"/>
  <c r="T182" i="24"/>
  <c r="BG158" i="24" s="1"/>
  <c r="U158" i="24" s="1"/>
  <c r="S181" i="24"/>
  <c r="BF157" i="24" s="1"/>
  <c r="T157" i="24" s="1"/>
  <c r="T186" i="24"/>
  <c r="BG162" i="24" s="1"/>
  <c r="U162" i="24" s="1"/>
  <c r="S195" i="24"/>
  <c r="BF171" i="24" s="1"/>
  <c r="T171" i="24" s="1"/>
  <c r="T180" i="24"/>
  <c r="BG156" i="24" s="1"/>
  <c r="U156" i="24" s="1"/>
  <c r="S187" i="24"/>
  <c r="BF163" i="24" s="1"/>
  <c r="T163" i="24" s="1"/>
  <c r="T197" i="24"/>
  <c r="BG173" i="24" s="1"/>
  <c r="U173" i="24" s="1"/>
  <c r="T185" i="24"/>
  <c r="BG161" i="24" s="1"/>
  <c r="U161" i="24" s="1"/>
  <c r="S183" i="24"/>
  <c r="BF159" i="24" s="1"/>
  <c r="T159" i="24" s="1"/>
  <c r="T189" i="24"/>
  <c r="BG165" i="24" s="1"/>
  <c r="U165" i="24" s="1"/>
  <c r="AZ155" i="24"/>
  <c r="N155" i="24" s="1"/>
  <c r="M199" i="24"/>
  <c r="W42" i="18"/>
  <c r="AD38" i="18"/>
  <c r="AD7" i="13" s="1"/>
  <c r="P38" i="18"/>
  <c r="P7" i="13" s="1"/>
  <c r="Y42" i="18"/>
  <c r="V42" i="18"/>
  <c r="R42" i="18"/>
  <c r="R44" i="18" s="1"/>
  <c r="Q9" i="14" s="1"/>
  <c r="X42" i="18"/>
  <c r="U38" i="18"/>
  <c r="U7" i="13" s="1"/>
  <c r="AI42" i="18"/>
  <c r="AH38" i="18"/>
  <c r="AH7" i="13" s="1"/>
  <c r="AK38" i="18"/>
  <c r="AK7" i="13" s="1"/>
  <c r="O42" i="18"/>
  <c r="P38" i="11"/>
  <c r="N56" i="12"/>
  <c r="L58" i="12"/>
  <c r="O31" i="11"/>
  <c r="M55" i="12"/>
  <c r="O27" i="11"/>
  <c r="M54" i="12"/>
  <c r="I42" i="18"/>
  <c r="H38" i="18"/>
  <c r="H7" i="13" s="1"/>
  <c r="D38" i="18"/>
  <c r="D7" i="13" s="1"/>
  <c r="D15" i="13" s="1"/>
  <c r="N43" i="18"/>
  <c r="AF43" i="18"/>
  <c r="P43" i="18"/>
  <c r="S42" i="18"/>
  <c r="Y43" i="18"/>
  <c r="Z43" i="18"/>
  <c r="AK43" i="18"/>
  <c r="U43" i="18"/>
  <c r="Z38" i="18"/>
  <c r="Z7" i="13" s="1"/>
  <c r="T42" i="18"/>
  <c r="S43" i="18"/>
  <c r="W43" i="18"/>
  <c r="L43" i="18"/>
  <c r="G42" i="18"/>
  <c r="J43" i="18"/>
  <c r="E38" i="18"/>
  <c r="E7" i="13" s="1"/>
  <c r="O43" i="18"/>
  <c r="AJ42" i="18"/>
  <c r="AJ38" i="18"/>
  <c r="AM43" i="18"/>
  <c r="AG43" i="18"/>
  <c r="AE42" i="18"/>
  <c r="AE43" i="18"/>
  <c r="AG33" i="18"/>
  <c r="AF8" i="14" s="1"/>
  <c r="AG9" i="16" s="1"/>
  <c r="AF33" i="18"/>
  <c r="AE8" i="14" s="1"/>
  <c r="AF9" i="16" s="1"/>
  <c r="AF42" i="18"/>
  <c r="AC38" i="18"/>
  <c r="AC7" i="13" s="1"/>
  <c r="Z33" i="18"/>
  <c r="Y8" i="14" s="1"/>
  <c r="Z9" i="16" s="1"/>
  <c r="T43" i="18"/>
  <c r="AA42" i="18"/>
  <c r="R33" i="18"/>
  <c r="Q8" i="14" s="1"/>
  <c r="R9" i="16" s="1"/>
  <c r="V33" i="18"/>
  <c r="U8" i="14" s="1"/>
  <c r="V9" i="16" s="1"/>
  <c r="U33" i="18"/>
  <c r="T8" i="14" s="1"/>
  <c r="U9" i="16" s="1"/>
  <c r="X33" i="18"/>
  <c r="W8" i="14" s="1"/>
  <c r="X9" i="16" s="1"/>
  <c r="Y33" i="18"/>
  <c r="X8" i="14" s="1"/>
  <c r="Y9" i="16" s="1"/>
  <c r="I33" i="18"/>
  <c r="H8" i="14" s="1"/>
  <c r="I9" i="16" s="1"/>
  <c r="Q38" i="18"/>
  <c r="Q7" i="13" s="1"/>
  <c r="K43" i="18"/>
  <c r="M43" i="18"/>
  <c r="G43" i="18"/>
  <c r="N42" i="18"/>
  <c r="M42" i="18"/>
  <c r="I43" i="18"/>
  <c r="J42" i="18"/>
  <c r="H33" i="18"/>
  <c r="G8" i="14" s="1"/>
  <c r="H9" i="16" s="1"/>
  <c r="L33" i="18"/>
  <c r="K8" i="14" s="1"/>
  <c r="L9" i="16" s="1"/>
  <c r="H43" i="18"/>
  <c r="M8" i="14"/>
  <c r="N9" i="16" s="1"/>
  <c r="D8" i="14"/>
  <c r="E9" i="16" s="1"/>
  <c r="P8" i="14"/>
  <c r="Q9" i="16" s="1"/>
  <c r="R8" i="14"/>
  <c r="S9" i="16" s="1"/>
  <c r="I34" i="11"/>
  <c r="U136" i="24"/>
  <c r="BG112" i="24"/>
  <c r="T141" i="24"/>
  <c r="BF117" i="24"/>
  <c r="U140" i="24"/>
  <c r="BG116" i="24"/>
  <c r="T145" i="24"/>
  <c r="BF121" i="24"/>
  <c r="T147" i="24"/>
  <c r="BF123" i="24"/>
  <c r="U148" i="24"/>
  <c r="BG124" i="24"/>
  <c r="T131" i="24"/>
  <c r="BF107" i="24"/>
  <c r="T139" i="24"/>
  <c r="BF115" i="24"/>
  <c r="T135" i="24"/>
  <c r="BF111" i="24"/>
  <c r="U144" i="24"/>
  <c r="BG120" i="24"/>
  <c r="T143" i="24"/>
  <c r="BF119" i="24"/>
  <c r="T133" i="24"/>
  <c r="BF109" i="24"/>
  <c r="R150" i="24"/>
  <c r="S130" i="24"/>
  <c r="BE106" i="24"/>
  <c r="T137" i="24"/>
  <c r="BF113" i="24"/>
  <c r="U132" i="24"/>
  <c r="BG108" i="24"/>
  <c r="K15" i="12"/>
  <c r="V15" i="12"/>
  <c r="S15" i="12"/>
  <c r="AG15" i="12"/>
  <c r="AJ15" i="12"/>
  <c r="D15" i="12"/>
  <c r="J15" i="12"/>
  <c r="O15" i="12"/>
  <c r="AB15" i="12"/>
  <c r="H15" i="12"/>
  <c r="M15" i="12"/>
  <c r="AA15" i="12"/>
  <c r="N15" i="12"/>
  <c r="Y15" i="12"/>
  <c r="AK15" i="12"/>
  <c r="G15" i="12"/>
  <c r="E15" i="12"/>
  <c r="AC15" i="12"/>
  <c r="AL15" i="12"/>
  <c r="T15" i="12"/>
  <c r="U15" i="12"/>
  <c r="Q15" i="12"/>
  <c r="L15" i="12"/>
  <c r="W15" i="12"/>
  <c r="AH15" i="12"/>
  <c r="P15" i="12"/>
  <c r="X15" i="12"/>
  <c r="F15" i="12"/>
  <c r="AF15" i="12"/>
  <c r="Z15" i="12"/>
  <c r="AE15" i="12"/>
  <c r="R15" i="12"/>
  <c r="I15" i="12"/>
  <c r="AD15" i="12"/>
  <c r="AI15" i="12"/>
  <c r="AD33" i="18"/>
  <c r="G20" i="11"/>
  <c r="H20" i="11" s="1"/>
  <c r="AH33" i="18"/>
  <c r="AE38" i="18"/>
  <c r="AE7" i="13" s="1"/>
  <c r="N38" i="18"/>
  <c r="N7" i="13" s="1"/>
  <c r="K33" i="18"/>
  <c r="T38" i="18"/>
  <c r="T7" i="13" s="1"/>
  <c r="AC33" i="18"/>
  <c r="T33" i="18"/>
  <c r="AF38" i="18"/>
  <c r="AF7" i="13" s="1"/>
  <c r="W33" i="18"/>
  <c r="X38" i="18"/>
  <c r="X7" i="13" s="1"/>
  <c r="O33" i="18"/>
  <c r="AJ33" i="18"/>
  <c r="AA33" i="18"/>
  <c r="AE33" i="18"/>
  <c r="AC134" i="24" l="1"/>
  <c r="BO110" i="24"/>
  <c r="X16" i="26"/>
  <c r="Y5" i="39"/>
  <c r="X22" i="26"/>
  <c r="X68" i="12"/>
  <c r="H78" i="23"/>
  <c r="D18" i="13" s="1"/>
  <c r="AI44" i="18"/>
  <c r="AH9" i="14" s="1"/>
  <c r="L83" i="23"/>
  <c r="I55" i="23"/>
  <c r="H83" i="23"/>
  <c r="W81" i="23"/>
  <c r="H82" i="23"/>
  <c r="I57" i="23"/>
  <c r="I83" i="23" s="1"/>
  <c r="J57" i="23"/>
  <c r="J83" i="23" s="1"/>
  <c r="G9" i="29"/>
  <c r="G5" i="29"/>
  <c r="K43" i="21"/>
  <c r="J48" i="21"/>
  <c r="I24" i="14" s="1"/>
  <c r="K40" i="21"/>
  <c r="J47" i="21"/>
  <c r="I25" i="14" s="1"/>
  <c r="J37" i="21"/>
  <c r="J19" i="13"/>
  <c r="AL44" i="18"/>
  <c r="AK9" i="14" s="1"/>
  <c r="F38" i="18"/>
  <c r="F7" i="13" s="1"/>
  <c r="G3" i="34"/>
  <c r="E5" i="31"/>
  <c r="G6" i="13"/>
  <c r="AL38" i="18"/>
  <c r="AL7" i="13" s="1"/>
  <c r="J44" i="18"/>
  <c r="I9" i="14" s="1"/>
  <c r="AK42" i="18"/>
  <c r="AK44" i="18" s="1"/>
  <c r="AJ9" i="14" s="1"/>
  <c r="U42" i="18"/>
  <c r="U44" i="18" s="1"/>
  <c r="T9" i="14" s="1"/>
  <c r="N14" i="34"/>
  <c r="N16" i="34" s="1"/>
  <c r="I33" i="11"/>
  <c r="I42" i="34"/>
  <c r="I43" i="34"/>
  <c r="I14" i="26"/>
  <c r="H16" i="27"/>
  <c r="J9" i="28"/>
  <c r="J26" i="28" s="1"/>
  <c r="H2" i="29"/>
  <c r="AM38" i="18"/>
  <c r="AM7" i="13" s="1"/>
  <c r="I38" i="18"/>
  <c r="I7" i="13" s="1"/>
  <c r="K42" i="18"/>
  <c r="K44" i="18" s="1"/>
  <c r="J9" i="14" s="1"/>
  <c r="AM44" i="18"/>
  <c r="AL9" i="14" s="1"/>
  <c r="AE22" i="12"/>
  <c r="AH22" i="12"/>
  <c r="AJ44" i="18"/>
  <c r="AI9" i="14" s="1"/>
  <c r="AJ7" i="13"/>
  <c r="K7" i="13"/>
  <c r="J7" i="13"/>
  <c r="L22" i="12"/>
  <c r="Z44" i="18"/>
  <c r="Y9" i="14" s="1"/>
  <c r="V38" i="18"/>
  <c r="V7" i="13" s="1"/>
  <c r="E42" i="18"/>
  <c r="E44" i="18" s="1"/>
  <c r="D9" i="14" s="1"/>
  <c r="T83" i="23"/>
  <c r="V82" i="23"/>
  <c r="AQ52" i="23"/>
  <c r="AL11" i="14" s="1"/>
  <c r="AC83" i="23"/>
  <c r="R82" i="23"/>
  <c r="AP83" i="23"/>
  <c r="AA44" i="18"/>
  <c r="Z9" i="14" s="1"/>
  <c r="AG42" i="18"/>
  <c r="AG44" i="18" s="1"/>
  <c r="AF9" i="14" s="1"/>
  <c r="Z52" i="23"/>
  <c r="U11" i="14" s="1"/>
  <c r="AO52" i="23"/>
  <c r="AJ11" i="14" s="1"/>
  <c r="L42" i="18"/>
  <c r="L44" i="18" s="1"/>
  <c r="K9" i="14" s="1"/>
  <c r="M38" i="18"/>
  <c r="AH42" i="18"/>
  <c r="AH44" i="18" s="1"/>
  <c r="AG9" i="14" s="1"/>
  <c r="L52" i="23"/>
  <c r="G11" i="14" s="1"/>
  <c r="Q52" i="23"/>
  <c r="L11" i="14" s="1"/>
  <c r="O52" i="23"/>
  <c r="J11" i="14" s="1"/>
  <c r="AI82" i="23"/>
  <c r="X83" i="23"/>
  <c r="AE44" i="18"/>
  <c r="AD9" i="14" s="1"/>
  <c r="X44" i="18"/>
  <c r="W9" i="14" s="1"/>
  <c r="P42" i="18"/>
  <c r="P44" i="18" s="1"/>
  <c r="O9" i="14" s="1"/>
  <c r="S44" i="18"/>
  <c r="R9" i="14" s="1"/>
  <c r="AJ52" i="23"/>
  <c r="AE11" i="14" s="1"/>
  <c r="AB82" i="23"/>
  <c r="AE52" i="23"/>
  <c r="Z11" i="14" s="1"/>
  <c r="AK83" i="23"/>
  <c r="K83" i="23"/>
  <c r="Q22" i="12"/>
  <c r="AC82" i="23"/>
  <c r="Z82" i="23"/>
  <c r="AQ82" i="23"/>
  <c r="AI83" i="23"/>
  <c r="K81" i="23"/>
  <c r="Y82" i="23"/>
  <c r="O38" i="18"/>
  <c r="P83" i="23"/>
  <c r="AM82" i="23"/>
  <c r="AF82" i="23"/>
  <c r="AD42" i="18"/>
  <c r="AD44" i="18" s="1"/>
  <c r="AC9" i="14" s="1"/>
  <c r="AJ83" i="23"/>
  <c r="AL83" i="23"/>
  <c r="P82" i="23"/>
  <c r="AO82" i="23"/>
  <c r="V83" i="23"/>
  <c r="R38" i="18"/>
  <c r="R7" i="13" s="1"/>
  <c r="H52" i="23"/>
  <c r="C11" i="14" s="1"/>
  <c r="J52" i="23"/>
  <c r="E11" i="14" s="1"/>
  <c r="Y83" i="23"/>
  <c r="AP82" i="23"/>
  <c r="AP52" i="23"/>
  <c r="AK11" i="14" s="1"/>
  <c r="U82" i="23"/>
  <c r="AM83" i="23"/>
  <c r="AB22" i="12"/>
  <c r="AN82" i="23"/>
  <c r="AJ82" i="23"/>
  <c r="S83" i="23"/>
  <c r="AI38" i="18"/>
  <c r="V52" i="23"/>
  <c r="Q11" i="14" s="1"/>
  <c r="E22" i="12"/>
  <c r="I82" i="23"/>
  <c r="T82" i="23"/>
  <c r="AD83" i="23"/>
  <c r="J82" i="23"/>
  <c r="AG83" i="23"/>
  <c r="K82" i="23"/>
  <c r="H81" i="23"/>
  <c r="H104" i="23" s="1"/>
  <c r="C10" i="14" s="1"/>
  <c r="X81" i="23"/>
  <c r="Z22" i="12"/>
  <c r="AK52" i="23"/>
  <c r="AF11" i="14" s="1"/>
  <c r="P52" i="23"/>
  <c r="K11" i="14" s="1"/>
  <c r="AA83" i="23"/>
  <c r="AA82" i="23"/>
  <c r="S52" i="23"/>
  <c r="N11" i="14" s="1"/>
  <c r="AH83" i="23"/>
  <c r="AL52" i="23"/>
  <c r="AG11" i="14" s="1"/>
  <c r="W83" i="23"/>
  <c r="AN83" i="23"/>
  <c r="Z78" i="23"/>
  <c r="V18" i="13" s="1"/>
  <c r="Y52" i="23"/>
  <c r="T11" i="14" s="1"/>
  <c r="AG52" i="23"/>
  <c r="AB11" i="14" s="1"/>
  <c r="AP78" i="23"/>
  <c r="AL18" i="13" s="1"/>
  <c r="Q82" i="23"/>
  <c r="W82" i="23"/>
  <c r="R83" i="23"/>
  <c r="U22" i="12"/>
  <c r="AK82" i="23"/>
  <c r="AB83" i="23"/>
  <c r="O82" i="23"/>
  <c r="R52" i="23"/>
  <c r="M11" i="14" s="1"/>
  <c r="AQ83" i="23"/>
  <c r="AE82" i="23"/>
  <c r="J81" i="23"/>
  <c r="P78" i="23"/>
  <c r="L18" i="13" s="1"/>
  <c r="AE78" i="23"/>
  <c r="AA18" i="13" s="1"/>
  <c r="AF78" i="23"/>
  <c r="AB18" i="13" s="1"/>
  <c r="N22" i="12"/>
  <c r="L81" i="23"/>
  <c r="L78" i="23"/>
  <c r="H18" i="13" s="1"/>
  <c r="AJ22" i="12"/>
  <c r="N81" i="23"/>
  <c r="AG22" i="12"/>
  <c r="Z83" i="23"/>
  <c r="X52" i="23"/>
  <c r="S11" i="14" s="1"/>
  <c r="AN52" i="23"/>
  <c r="AI11" i="14" s="1"/>
  <c r="AK22" i="12"/>
  <c r="AC22" i="12"/>
  <c r="AF83" i="23"/>
  <c r="AC52" i="23"/>
  <c r="X11" i="14" s="1"/>
  <c r="T22" i="12"/>
  <c r="U52" i="23"/>
  <c r="P11" i="14" s="1"/>
  <c r="AI22" i="12"/>
  <c r="AD52" i="23"/>
  <c r="Y11" i="14" s="1"/>
  <c r="AF22" i="12"/>
  <c r="Y78" i="23"/>
  <c r="U18" i="13" s="1"/>
  <c r="K22" i="12"/>
  <c r="M22" i="12"/>
  <c r="O22" i="12"/>
  <c r="M82" i="23"/>
  <c r="I52" i="23"/>
  <c r="D11" i="14" s="1"/>
  <c r="AA52" i="23"/>
  <c r="V11" i="14" s="1"/>
  <c r="H22" i="12"/>
  <c r="AE83" i="23"/>
  <c r="AB52" i="23"/>
  <c r="W11" i="14" s="1"/>
  <c r="AF52" i="23"/>
  <c r="AA11" i="14" s="1"/>
  <c r="AK78" i="23"/>
  <c r="AG18" i="13" s="1"/>
  <c r="AD78" i="23"/>
  <c r="Z18" i="13" s="1"/>
  <c r="AH52" i="23"/>
  <c r="AC11" i="14" s="1"/>
  <c r="N83" i="23"/>
  <c r="AC78" i="23"/>
  <c r="Y18" i="13" s="1"/>
  <c r="M52" i="23"/>
  <c r="H11" i="14" s="1"/>
  <c r="AH78" i="23"/>
  <c r="AD18" i="13" s="1"/>
  <c r="N82" i="23"/>
  <c r="Z81" i="23"/>
  <c r="AO81" i="23"/>
  <c r="S78" i="23"/>
  <c r="O18" i="13" s="1"/>
  <c r="N52" i="23"/>
  <c r="I11" i="14" s="1"/>
  <c r="T52" i="23"/>
  <c r="O11" i="14" s="1"/>
  <c r="W22" i="12"/>
  <c r="AL81" i="23"/>
  <c r="O83" i="23"/>
  <c r="AM52" i="23"/>
  <c r="AH11" i="14" s="1"/>
  <c r="S22" i="12"/>
  <c r="AH81" i="23"/>
  <c r="S82" i="23"/>
  <c r="X22" i="12"/>
  <c r="Y81" i="23"/>
  <c r="P22" i="12"/>
  <c r="G22" i="12"/>
  <c r="Y22" i="12"/>
  <c r="AK81" i="23"/>
  <c r="W52" i="23"/>
  <c r="R11" i="14" s="1"/>
  <c r="P81" i="23"/>
  <c r="AG82" i="23"/>
  <c r="AH82" i="23"/>
  <c r="D22" i="12"/>
  <c r="U83" i="23"/>
  <c r="AL22" i="12"/>
  <c r="V22" i="12"/>
  <c r="M81" i="23"/>
  <c r="AA22" i="12"/>
  <c r="K52" i="23"/>
  <c r="F11" i="14" s="1"/>
  <c r="AI52" i="23"/>
  <c r="AD11" i="14" s="1"/>
  <c r="L82" i="23"/>
  <c r="Q81" i="23"/>
  <c r="I22" i="12"/>
  <c r="Q83" i="23"/>
  <c r="AP81" i="23"/>
  <c r="AJ78" i="23"/>
  <c r="AF18" i="13" s="1"/>
  <c r="AC81" i="23"/>
  <c r="AO83" i="23"/>
  <c r="AE81" i="23"/>
  <c r="M83" i="23"/>
  <c r="W78" i="23"/>
  <c r="S18" i="13" s="1"/>
  <c r="X82" i="23"/>
  <c r="AD81" i="23"/>
  <c r="R22" i="12"/>
  <c r="R78" i="23"/>
  <c r="N18" i="13" s="1"/>
  <c r="T78" i="23"/>
  <c r="P18" i="13" s="1"/>
  <c r="AL82" i="23"/>
  <c r="AD82" i="23"/>
  <c r="AF81" i="23"/>
  <c r="J22" i="12"/>
  <c r="F22" i="12"/>
  <c r="AD22" i="12"/>
  <c r="G30" i="18"/>
  <c r="G25" i="18"/>
  <c r="G35" i="18"/>
  <c r="G41" i="18"/>
  <c r="H2" i="18"/>
  <c r="M58" i="12"/>
  <c r="U185" i="24"/>
  <c r="BH161" i="24" s="1"/>
  <c r="V161" i="24" s="1"/>
  <c r="U192" i="24"/>
  <c r="BH168" i="24" s="1"/>
  <c r="V168" i="24" s="1"/>
  <c r="U197" i="24"/>
  <c r="BH173" i="24" s="1"/>
  <c r="V173" i="24" s="1"/>
  <c r="U186" i="24"/>
  <c r="BH162" i="24" s="1"/>
  <c r="V162" i="24" s="1"/>
  <c r="U184" i="24"/>
  <c r="BH160" i="24" s="1"/>
  <c r="V160" i="24" s="1"/>
  <c r="U190" i="24"/>
  <c r="BH166" i="24" s="1"/>
  <c r="V166" i="24" s="1"/>
  <c r="U193" i="24"/>
  <c r="BH169" i="24" s="1"/>
  <c r="V169" i="24" s="1"/>
  <c r="U189" i="24"/>
  <c r="BH165" i="24" s="1"/>
  <c r="V165" i="24" s="1"/>
  <c r="T187" i="24"/>
  <c r="BG163" i="24" s="1"/>
  <c r="U163" i="24" s="1"/>
  <c r="T181" i="24"/>
  <c r="BG157" i="24" s="1"/>
  <c r="U157" i="24" s="1"/>
  <c r="T194" i="24"/>
  <c r="BG170" i="24" s="1"/>
  <c r="U170" i="24" s="1"/>
  <c r="U188" i="24"/>
  <c r="BH164" i="24" s="1"/>
  <c r="V164" i="24" s="1"/>
  <c r="T195" i="24"/>
  <c r="BG171" i="24" s="1"/>
  <c r="U171" i="24" s="1"/>
  <c r="T183" i="24"/>
  <c r="BG159" i="24" s="1"/>
  <c r="U159" i="24" s="1"/>
  <c r="U180" i="24"/>
  <c r="BH156" i="24" s="1"/>
  <c r="V156" i="24" s="1"/>
  <c r="U182" i="24"/>
  <c r="BH158" i="24" s="1"/>
  <c r="V158" i="24" s="1"/>
  <c r="T191" i="24"/>
  <c r="BG167" i="24" s="1"/>
  <c r="U167" i="24" s="1"/>
  <c r="U196" i="24"/>
  <c r="BH172" i="24" s="1"/>
  <c r="V172" i="24" s="1"/>
  <c r="N179" i="24"/>
  <c r="W44" i="18"/>
  <c r="V9" i="14" s="1"/>
  <c r="H42" i="18"/>
  <c r="H44" i="18" s="1"/>
  <c r="G9" i="14" s="1"/>
  <c r="N55" i="12"/>
  <c r="P31" i="11"/>
  <c r="P27" i="11"/>
  <c r="N54" i="12"/>
  <c r="Q38" i="11"/>
  <c r="O56" i="12"/>
  <c r="D42" i="18"/>
  <c r="D44" i="18" s="1"/>
  <c r="C9" i="14" s="1"/>
  <c r="W38" i="18"/>
  <c r="W7" i="13" s="1"/>
  <c r="G44" i="18"/>
  <c r="F9" i="14" s="1"/>
  <c r="F44" i="18"/>
  <c r="E9" i="14" s="1"/>
  <c r="G38" i="18"/>
  <c r="G7" i="13" s="1"/>
  <c r="Z8" i="14"/>
  <c r="AA9" i="16" s="1"/>
  <c r="AI8" i="14"/>
  <c r="AJ9" i="16" s="1"/>
  <c r="V8" i="14"/>
  <c r="W9" i="16" s="1"/>
  <c r="J8" i="14"/>
  <c r="K9" i="16" s="1"/>
  <c r="AG8" i="14"/>
  <c r="AH9" i="16" s="1"/>
  <c r="N8" i="14"/>
  <c r="O9" i="16" s="1"/>
  <c r="S8" i="14"/>
  <c r="T9" i="16" s="1"/>
  <c r="AC8" i="14"/>
  <c r="AD9" i="16" s="1"/>
  <c r="AD8" i="14"/>
  <c r="AE9" i="16" s="1"/>
  <c r="AB8" i="14"/>
  <c r="AC9" i="16" s="1"/>
  <c r="D10" i="12"/>
  <c r="D17" i="12" s="1"/>
  <c r="J34" i="11"/>
  <c r="J43" i="34" s="1"/>
  <c r="U143" i="24"/>
  <c r="BG119" i="24"/>
  <c r="U137" i="24"/>
  <c r="BG113" i="24"/>
  <c r="V148" i="24"/>
  <c r="BH124" i="24"/>
  <c r="U145" i="24"/>
  <c r="BG121" i="24"/>
  <c r="U141" i="24"/>
  <c r="BG117" i="24"/>
  <c r="U135" i="24"/>
  <c r="BG111" i="24"/>
  <c r="U133" i="24"/>
  <c r="BG109" i="24"/>
  <c r="V144" i="24"/>
  <c r="BH120" i="24"/>
  <c r="U139" i="24"/>
  <c r="BG115" i="24"/>
  <c r="U131" i="24"/>
  <c r="BG107" i="24"/>
  <c r="V132" i="24"/>
  <c r="BH108" i="24"/>
  <c r="S150" i="24"/>
  <c r="BF106" i="24"/>
  <c r="T130" i="24"/>
  <c r="U147" i="24"/>
  <c r="BG123" i="24"/>
  <c r="V140" i="24"/>
  <c r="BH116" i="24"/>
  <c r="V136" i="24"/>
  <c r="BH112" i="24"/>
  <c r="AC44" i="18"/>
  <c r="AB9" i="14" s="1"/>
  <c r="T44" i="18"/>
  <c r="S9" i="14" s="1"/>
  <c r="AB38" i="18"/>
  <c r="AB7" i="13" s="1"/>
  <c r="I20" i="11"/>
  <c r="J20" i="11" s="1"/>
  <c r="AB44" i="18"/>
  <c r="AA9" i="14" s="1"/>
  <c r="AF44" i="18"/>
  <c r="AE9" i="14" s="1"/>
  <c r="Q44" i="18"/>
  <c r="P9" i="14" s="1"/>
  <c r="M44" i="18"/>
  <c r="L9" i="14" s="1"/>
  <c r="O44" i="18"/>
  <c r="N9" i="14" s="1"/>
  <c r="N44" i="18"/>
  <c r="M9" i="14" s="1"/>
  <c r="I44" i="18"/>
  <c r="H9" i="14" s="1"/>
  <c r="V44" i="18"/>
  <c r="U9" i="14" s="1"/>
  <c r="Y38" i="18"/>
  <c r="Y7" i="13" s="1"/>
  <c r="Y44" i="18"/>
  <c r="X9" i="14" s="1"/>
  <c r="X17" i="26" l="1"/>
  <c r="X19" i="26" s="1"/>
  <c r="Y4" i="39"/>
  <c r="Y6" i="39" s="1"/>
  <c r="AD134" i="24"/>
  <c r="BP110" i="24"/>
  <c r="I78" i="23"/>
  <c r="E18" i="13" s="1"/>
  <c r="I81" i="23"/>
  <c r="I104" i="23" s="1"/>
  <c r="D10" i="14" s="1"/>
  <c r="H9" i="29"/>
  <c r="H5" i="29"/>
  <c r="R37" i="21"/>
  <c r="R19" i="13"/>
  <c r="L40" i="21"/>
  <c r="K47" i="21"/>
  <c r="J25" i="14" s="1"/>
  <c r="L43" i="21"/>
  <c r="K48" i="21"/>
  <c r="J24" i="14" s="1"/>
  <c r="H3" i="34"/>
  <c r="F5" i="31"/>
  <c r="H6" i="13"/>
  <c r="F7" i="14"/>
  <c r="O14" i="34"/>
  <c r="J33" i="11"/>
  <c r="J42" i="34"/>
  <c r="J41" i="34" s="1"/>
  <c r="I41" i="34"/>
  <c r="I2" i="29"/>
  <c r="K9" i="28"/>
  <c r="K26" i="28" s="1"/>
  <c r="J14" i="26"/>
  <c r="I16" i="27"/>
  <c r="M7" i="13"/>
  <c r="AI7" i="13"/>
  <c r="O7" i="13"/>
  <c r="L104" i="23"/>
  <c r="G10" i="14" s="1"/>
  <c r="AP104" i="23"/>
  <c r="AK10" i="14" s="1"/>
  <c r="W104" i="23"/>
  <c r="R10" i="14" s="1"/>
  <c r="K104" i="23"/>
  <c r="F10" i="14" s="1"/>
  <c r="D10" i="16"/>
  <c r="K78" i="23"/>
  <c r="G18" i="13" s="1"/>
  <c r="Z104" i="23"/>
  <c r="U10" i="14" s="1"/>
  <c r="AC104" i="23"/>
  <c r="X10" i="14" s="1"/>
  <c r="J78" i="23"/>
  <c r="F18" i="13" s="1"/>
  <c r="Y104" i="23"/>
  <c r="T10" i="14" s="1"/>
  <c r="AD104" i="23"/>
  <c r="Y10" i="14" s="1"/>
  <c r="P104" i="23"/>
  <c r="K10" i="14" s="1"/>
  <c r="D52" i="12"/>
  <c r="D60" i="12" s="1"/>
  <c r="X78" i="23"/>
  <c r="T18" i="13" s="1"/>
  <c r="AK104" i="23"/>
  <c r="AF10" i="14" s="1"/>
  <c r="AF104" i="23"/>
  <c r="AA10" i="14" s="1"/>
  <c r="AN78" i="23"/>
  <c r="AJ18" i="13" s="1"/>
  <c r="AL104" i="23"/>
  <c r="AG10" i="14" s="1"/>
  <c r="N104" i="23"/>
  <c r="I10" i="14" s="1"/>
  <c r="M78" i="23"/>
  <c r="I18" i="13" s="1"/>
  <c r="X104" i="23"/>
  <c r="S10" i="14" s="1"/>
  <c r="Q78" i="23"/>
  <c r="M18" i="13" s="1"/>
  <c r="N78" i="23"/>
  <c r="J18" i="13" s="1"/>
  <c r="AM78" i="23"/>
  <c r="AI18" i="13" s="1"/>
  <c r="AM81" i="23"/>
  <c r="AM104" i="23" s="1"/>
  <c r="AH10" i="14" s="1"/>
  <c r="AQ78" i="23"/>
  <c r="AM18" i="13" s="1"/>
  <c r="AQ81" i="23"/>
  <c r="AQ104" i="23" s="1"/>
  <c r="AL10" i="14" s="1"/>
  <c r="AN81" i="23"/>
  <c r="AN104" i="23" s="1"/>
  <c r="AI10" i="14" s="1"/>
  <c r="AG78" i="23"/>
  <c r="AC18" i="13" s="1"/>
  <c r="AL78" i="23"/>
  <c r="AH18" i="13" s="1"/>
  <c r="S81" i="23"/>
  <c r="S104" i="23" s="1"/>
  <c r="N10" i="14" s="1"/>
  <c r="AG81" i="23"/>
  <c r="AG104" i="23" s="1"/>
  <c r="AB10" i="14" s="1"/>
  <c r="AO78" i="23"/>
  <c r="AK18" i="13" s="1"/>
  <c r="Q104" i="23"/>
  <c r="L10" i="14" s="1"/>
  <c r="AH104" i="23"/>
  <c r="AC10" i="14" s="1"/>
  <c r="AA78" i="23"/>
  <c r="W18" i="13" s="1"/>
  <c r="AA81" i="23"/>
  <c r="AA104" i="23" s="1"/>
  <c r="V10" i="14" s="1"/>
  <c r="AJ81" i="23"/>
  <c r="AJ104" i="23" s="1"/>
  <c r="AE10" i="14" s="1"/>
  <c r="AB78" i="23"/>
  <c r="X18" i="13" s="1"/>
  <c r="AB81" i="23"/>
  <c r="AB104" i="23" s="1"/>
  <c r="W10" i="14" s="1"/>
  <c r="V78" i="23"/>
  <c r="R18" i="13" s="1"/>
  <c r="V81" i="23"/>
  <c r="V104" i="23" s="1"/>
  <c r="Q10" i="14" s="1"/>
  <c r="AO104" i="23"/>
  <c r="AJ10" i="14" s="1"/>
  <c r="U78" i="23"/>
  <c r="Q18" i="13" s="1"/>
  <c r="U81" i="23"/>
  <c r="U104" i="23" s="1"/>
  <c r="P10" i="14" s="1"/>
  <c r="O81" i="23"/>
  <c r="O104" i="23" s="1"/>
  <c r="J10" i="14" s="1"/>
  <c r="O78" i="23"/>
  <c r="K18" i="13" s="1"/>
  <c r="AE104" i="23"/>
  <c r="Z10" i="14" s="1"/>
  <c r="M104" i="23"/>
  <c r="H10" i="14" s="1"/>
  <c r="R81" i="23"/>
  <c r="R104" i="23" s="1"/>
  <c r="M10" i="14" s="1"/>
  <c r="AI78" i="23"/>
  <c r="AE18" i="13" s="1"/>
  <c r="AI81" i="23"/>
  <c r="AI104" i="23" s="1"/>
  <c r="AD10" i="14" s="1"/>
  <c r="J104" i="23"/>
  <c r="E10" i="14" s="1"/>
  <c r="T81" i="23"/>
  <c r="T104" i="23" s="1"/>
  <c r="O10" i="14" s="1"/>
  <c r="H30" i="18"/>
  <c r="H41" i="18"/>
  <c r="H25" i="18"/>
  <c r="H35" i="18"/>
  <c r="I2" i="18"/>
  <c r="V188" i="24"/>
  <c r="BI164" i="24" s="1"/>
  <c r="W164" i="24" s="1"/>
  <c r="V180" i="24"/>
  <c r="BI156" i="24" s="1"/>
  <c r="W156" i="24" s="1"/>
  <c r="U194" i="24"/>
  <c r="BH170" i="24" s="1"/>
  <c r="V170" i="24" s="1"/>
  <c r="V193" i="24"/>
  <c r="BI169" i="24" s="1"/>
  <c r="W169" i="24" s="1"/>
  <c r="V197" i="24"/>
  <c r="BI173" i="24" s="1"/>
  <c r="W173" i="24" s="1"/>
  <c r="V186" i="24"/>
  <c r="BI162" i="24" s="1"/>
  <c r="W162" i="24" s="1"/>
  <c r="V196" i="24"/>
  <c r="BI172" i="24" s="1"/>
  <c r="W172" i="24" s="1"/>
  <c r="U183" i="24"/>
  <c r="BH159" i="24" s="1"/>
  <c r="V159" i="24" s="1"/>
  <c r="U181" i="24"/>
  <c r="BH157" i="24" s="1"/>
  <c r="V157" i="24" s="1"/>
  <c r="V190" i="24"/>
  <c r="BI166" i="24" s="1"/>
  <c r="W166" i="24" s="1"/>
  <c r="V192" i="24"/>
  <c r="BI168" i="24" s="1"/>
  <c r="W168" i="24" s="1"/>
  <c r="V182" i="24"/>
  <c r="BI158" i="24" s="1"/>
  <c r="W158" i="24" s="1"/>
  <c r="V189" i="24"/>
  <c r="BI165" i="24" s="1"/>
  <c r="W165" i="24" s="1"/>
  <c r="U191" i="24"/>
  <c r="BH167" i="24" s="1"/>
  <c r="V167" i="24" s="1"/>
  <c r="U195" i="24"/>
  <c r="BH171" i="24" s="1"/>
  <c r="V171" i="24" s="1"/>
  <c r="U187" i="24"/>
  <c r="BH163" i="24" s="1"/>
  <c r="V163" i="24" s="1"/>
  <c r="V184" i="24"/>
  <c r="BI160" i="24" s="1"/>
  <c r="W160" i="24" s="1"/>
  <c r="V185" i="24"/>
  <c r="BI161" i="24" s="1"/>
  <c r="W161" i="24" s="1"/>
  <c r="BA155" i="24"/>
  <c r="O155" i="24" s="1"/>
  <c r="N199" i="24"/>
  <c r="N175" i="24"/>
  <c r="N203" i="24" s="1"/>
  <c r="H8" i="31" s="1"/>
  <c r="N58" i="12"/>
  <c r="Q27" i="11"/>
  <c r="O54" i="12"/>
  <c r="O55" i="12"/>
  <c r="Q31" i="11"/>
  <c r="R38" i="11"/>
  <c r="P56" i="12"/>
  <c r="E10" i="12"/>
  <c r="E17" i="12" s="1"/>
  <c r="K34" i="11"/>
  <c r="K43" i="34" s="1"/>
  <c r="W132" i="24"/>
  <c r="BI108" i="24"/>
  <c r="W140" i="24"/>
  <c r="BI116" i="24"/>
  <c r="W144" i="24"/>
  <c r="BI120" i="24"/>
  <c r="V135" i="24"/>
  <c r="BH111" i="24"/>
  <c r="V145" i="24"/>
  <c r="BH121" i="24"/>
  <c r="V137" i="24"/>
  <c r="BH113" i="24"/>
  <c r="V131" i="24"/>
  <c r="BH107" i="24"/>
  <c r="T150" i="24"/>
  <c r="BG106" i="24"/>
  <c r="U130" i="24"/>
  <c r="W136" i="24"/>
  <c r="BI112" i="24"/>
  <c r="V147" i="24"/>
  <c r="BH123" i="24"/>
  <c r="V139" i="24"/>
  <c r="BH115" i="24"/>
  <c r="V133" i="24"/>
  <c r="BH109" i="24"/>
  <c r="V141" i="24"/>
  <c r="BH117" i="24"/>
  <c r="W148" i="24"/>
  <c r="BI124" i="24"/>
  <c r="V143" i="24"/>
  <c r="BH119" i="24"/>
  <c r="K20" i="11"/>
  <c r="AE134" i="24" l="1"/>
  <c r="BQ110" i="24"/>
  <c r="Y6" i="40"/>
  <c r="X27" i="14"/>
  <c r="Y15" i="26"/>
  <c r="I9" i="29"/>
  <c r="I5" i="29"/>
  <c r="M40" i="21"/>
  <c r="L47" i="21"/>
  <c r="K25" i="14" s="1"/>
  <c r="M43" i="21"/>
  <c r="L48" i="21"/>
  <c r="K24" i="14" s="1"/>
  <c r="G7" i="14"/>
  <c r="I3" i="34"/>
  <c r="G5" i="31"/>
  <c r="I6" i="13"/>
  <c r="P14" i="34"/>
  <c r="K33" i="11"/>
  <c r="K42" i="34"/>
  <c r="K41" i="34" s="1"/>
  <c r="O16" i="34"/>
  <c r="L9" i="28"/>
  <c r="L26" i="28" s="1"/>
  <c r="J16" i="27"/>
  <c r="J2" i="29"/>
  <c r="K14" i="26"/>
  <c r="E52" i="12"/>
  <c r="E60" i="12" s="1"/>
  <c r="I25" i="18"/>
  <c r="I35" i="18"/>
  <c r="I41" i="18"/>
  <c r="I30" i="18"/>
  <c r="J2" i="18"/>
  <c r="W182" i="24"/>
  <c r="BJ158" i="24" s="1"/>
  <c r="X158" i="24" s="1"/>
  <c r="W193" i="24"/>
  <c r="BJ169" i="24" s="1"/>
  <c r="X169" i="24" s="1"/>
  <c r="V195" i="24"/>
  <c r="BI171" i="24" s="1"/>
  <c r="W171" i="24" s="1"/>
  <c r="W192" i="24"/>
  <c r="BJ168" i="24" s="1"/>
  <c r="X168" i="24" s="1"/>
  <c r="W196" i="24"/>
  <c r="BJ172" i="24" s="1"/>
  <c r="X172" i="24" s="1"/>
  <c r="V194" i="24"/>
  <c r="BI170" i="24" s="1"/>
  <c r="W170" i="24" s="1"/>
  <c r="V187" i="24"/>
  <c r="BI163" i="24" s="1"/>
  <c r="W163" i="24" s="1"/>
  <c r="V183" i="24"/>
  <c r="BI159" i="24" s="1"/>
  <c r="W159" i="24" s="1"/>
  <c r="W185" i="24"/>
  <c r="BJ161" i="24" s="1"/>
  <c r="X161" i="24" s="1"/>
  <c r="V191" i="24"/>
  <c r="BI167" i="24" s="1"/>
  <c r="W167" i="24" s="1"/>
  <c r="W190" i="24"/>
  <c r="BJ166" i="24" s="1"/>
  <c r="X166" i="24" s="1"/>
  <c r="W186" i="24"/>
  <c r="BJ162" i="24" s="1"/>
  <c r="X162" i="24" s="1"/>
  <c r="W180" i="24"/>
  <c r="BJ156" i="24" s="1"/>
  <c r="X156" i="24" s="1"/>
  <c r="W184" i="24"/>
  <c r="BJ160" i="24" s="1"/>
  <c r="X160" i="24" s="1"/>
  <c r="W189" i="24"/>
  <c r="BJ165" i="24" s="1"/>
  <c r="X165" i="24" s="1"/>
  <c r="V181" i="24"/>
  <c r="BI157" i="24" s="1"/>
  <c r="W157" i="24" s="1"/>
  <c r="W197" i="24"/>
  <c r="BJ173" i="24" s="1"/>
  <c r="X173" i="24" s="1"/>
  <c r="W188" i="24"/>
  <c r="BJ164" i="24" s="1"/>
  <c r="X164" i="24" s="1"/>
  <c r="O179" i="24"/>
  <c r="O58" i="12"/>
  <c r="S38" i="11"/>
  <c r="Q56" i="12"/>
  <c r="R27" i="11"/>
  <c r="P54" i="12"/>
  <c r="R31" i="11"/>
  <c r="P55" i="12"/>
  <c r="D12" i="16"/>
  <c r="D17" i="16" s="1"/>
  <c r="D16" i="11" s="1"/>
  <c r="D11" i="16"/>
  <c r="D18" i="16" s="1"/>
  <c r="D57" i="11" s="1"/>
  <c r="F10" i="12"/>
  <c r="F17" i="12" s="1"/>
  <c r="L34" i="11"/>
  <c r="U150" i="24"/>
  <c r="V130" i="24"/>
  <c r="BH106" i="24"/>
  <c r="X148" i="24"/>
  <c r="BJ124" i="24"/>
  <c r="W133" i="24"/>
  <c r="BI109" i="24"/>
  <c r="W147" i="24"/>
  <c r="BI123" i="24"/>
  <c r="W137" i="24"/>
  <c r="BI113" i="24"/>
  <c r="W135" i="24"/>
  <c r="BI111" i="24"/>
  <c r="X140" i="24"/>
  <c r="BJ116" i="24"/>
  <c r="W131" i="24"/>
  <c r="BI107" i="24"/>
  <c r="W143" i="24"/>
  <c r="BI119" i="24"/>
  <c r="W141" i="24"/>
  <c r="BI117" i="24"/>
  <c r="W139" i="24"/>
  <c r="BI115" i="24"/>
  <c r="X136" i="24"/>
  <c r="BJ112" i="24"/>
  <c r="W145" i="24"/>
  <c r="BI121" i="24"/>
  <c r="X144" i="24"/>
  <c r="BJ120" i="24"/>
  <c r="X132" i="24"/>
  <c r="BJ108" i="24"/>
  <c r="L20" i="11"/>
  <c r="Z22" i="13" l="1"/>
  <c r="Y26" i="26"/>
  <c r="Y18" i="26"/>
  <c r="AF134" i="24"/>
  <c r="BR110" i="24"/>
  <c r="J9" i="29"/>
  <c r="J5" i="29"/>
  <c r="Q14" i="34"/>
  <c r="Q16" i="34" s="1"/>
  <c r="M48" i="21"/>
  <c r="L24" i="14" s="1"/>
  <c r="N43" i="21"/>
  <c r="T37" i="21"/>
  <c r="T19" i="13"/>
  <c r="N40" i="21"/>
  <c r="M47" i="21"/>
  <c r="L25" i="14" s="1"/>
  <c r="H7" i="14"/>
  <c r="J3" i="34"/>
  <c r="H5" i="31"/>
  <c r="J6" i="13"/>
  <c r="L33" i="11"/>
  <c r="L42" i="34"/>
  <c r="P16" i="34"/>
  <c r="L43" i="34"/>
  <c r="K2" i="29"/>
  <c r="L14" i="26"/>
  <c r="K16" i="27"/>
  <c r="M9" i="28"/>
  <c r="M26" i="28" s="1"/>
  <c r="F52" i="12"/>
  <c r="F60" i="12" s="1"/>
  <c r="J25" i="18"/>
  <c r="J30" i="18"/>
  <c r="J41" i="18"/>
  <c r="J35" i="18"/>
  <c r="K2" i="18"/>
  <c r="W183" i="24"/>
  <c r="BJ159" i="24" s="1"/>
  <c r="X159" i="24" s="1"/>
  <c r="X189" i="24"/>
  <c r="BK165" i="24" s="1"/>
  <c r="Y165" i="24" s="1"/>
  <c r="X190" i="24"/>
  <c r="BK166" i="24" s="1"/>
  <c r="Y166" i="24" s="1"/>
  <c r="W187" i="24"/>
  <c r="BJ163" i="24" s="1"/>
  <c r="X163" i="24" s="1"/>
  <c r="W195" i="24"/>
  <c r="BJ171" i="24" s="1"/>
  <c r="X171" i="24" s="1"/>
  <c r="W181" i="24"/>
  <c r="BJ157" i="24" s="1"/>
  <c r="X157" i="24" s="1"/>
  <c r="X192" i="24"/>
  <c r="BK168" i="24" s="1"/>
  <c r="Y168" i="24" s="1"/>
  <c r="X188" i="24"/>
  <c r="BK164" i="24" s="1"/>
  <c r="Y164" i="24" s="1"/>
  <c r="X184" i="24"/>
  <c r="BK160" i="24" s="1"/>
  <c r="Y160" i="24" s="1"/>
  <c r="W191" i="24"/>
  <c r="BJ167" i="24" s="1"/>
  <c r="X167" i="24" s="1"/>
  <c r="W194" i="24"/>
  <c r="BJ170" i="24" s="1"/>
  <c r="X170" i="24" s="1"/>
  <c r="X193" i="24"/>
  <c r="BK169" i="24" s="1"/>
  <c r="Y169" i="24" s="1"/>
  <c r="X186" i="24"/>
  <c r="BK162" i="24" s="1"/>
  <c r="Y162" i="24" s="1"/>
  <c r="X197" i="24"/>
  <c r="BK173" i="24" s="1"/>
  <c r="Y173" i="24" s="1"/>
  <c r="X180" i="24"/>
  <c r="BK156" i="24" s="1"/>
  <c r="Y156" i="24" s="1"/>
  <c r="X185" i="24"/>
  <c r="BK161" i="24" s="1"/>
  <c r="Y161" i="24" s="1"/>
  <c r="X196" i="24"/>
  <c r="BK172" i="24" s="1"/>
  <c r="Y172" i="24" s="1"/>
  <c r="X182" i="24"/>
  <c r="BK158" i="24" s="1"/>
  <c r="Y158" i="24" s="1"/>
  <c r="O199" i="24"/>
  <c r="BB155" i="24"/>
  <c r="P155" i="24" s="1"/>
  <c r="O175" i="24"/>
  <c r="O203" i="24" s="1"/>
  <c r="I8" i="31" s="1"/>
  <c r="P58" i="12"/>
  <c r="S27" i="11"/>
  <c r="Q54" i="12"/>
  <c r="S31" i="11"/>
  <c r="Q55" i="12"/>
  <c r="T38" i="11"/>
  <c r="R56" i="12"/>
  <c r="E13" i="16"/>
  <c r="E25" i="13" s="1"/>
  <c r="E10" i="16"/>
  <c r="E12" i="16" s="1"/>
  <c r="G10" i="12"/>
  <c r="G17" i="12" s="1"/>
  <c r="M34" i="11"/>
  <c r="M43" i="34" s="1"/>
  <c r="Y144" i="24"/>
  <c r="BK120" i="24"/>
  <c r="Y136" i="24"/>
  <c r="BK112" i="24"/>
  <c r="X141" i="24"/>
  <c r="BJ117" i="24"/>
  <c r="X131" i="24"/>
  <c r="BJ107" i="24"/>
  <c r="Y140" i="24"/>
  <c r="BK116" i="24"/>
  <c r="X133" i="24"/>
  <c r="BJ109" i="24"/>
  <c r="V150" i="24"/>
  <c r="W130" i="24"/>
  <c r="BI106" i="24"/>
  <c r="X135" i="24"/>
  <c r="BJ111" i="24"/>
  <c r="X147" i="24"/>
  <c r="BJ123" i="24"/>
  <c r="Y148" i="24"/>
  <c r="BK124" i="24"/>
  <c r="X137" i="24"/>
  <c r="BJ113" i="24"/>
  <c r="Y132" i="24"/>
  <c r="BK108" i="24"/>
  <c r="X145" i="24"/>
  <c r="BJ121" i="24"/>
  <c r="X139" i="24"/>
  <c r="BJ115" i="24"/>
  <c r="X143" i="24"/>
  <c r="BJ119" i="24"/>
  <c r="M20" i="11"/>
  <c r="AG134" i="24" l="1"/>
  <c r="BS110" i="24"/>
  <c r="Y16" i="26"/>
  <c r="Z5" i="39"/>
  <c r="Y68" i="12"/>
  <c r="Y22" i="26"/>
  <c r="K9" i="29"/>
  <c r="K5" i="29"/>
  <c r="R14" i="34"/>
  <c r="R16" i="34" s="1"/>
  <c r="O43" i="21"/>
  <c r="N48" i="21"/>
  <c r="M24" i="14" s="1"/>
  <c r="O40" i="21"/>
  <c r="N47" i="21"/>
  <c r="M25" i="14" s="1"/>
  <c r="N37" i="21"/>
  <c r="N19" i="13"/>
  <c r="K3" i="34"/>
  <c r="I5" i="31"/>
  <c r="K6" i="13"/>
  <c r="I7" i="14"/>
  <c r="M33" i="11"/>
  <c r="M42" i="34"/>
  <c r="M41" i="34" s="1"/>
  <c r="L41" i="34"/>
  <c r="M14" i="26"/>
  <c r="L16" i="27"/>
  <c r="N9" i="28"/>
  <c r="N26" i="28" s="1"/>
  <c r="L2" i="29"/>
  <c r="G52" i="12"/>
  <c r="G60" i="12" s="1"/>
  <c r="K30" i="18"/>
  <c r="K25" i="18"/>
  <c r="K35" i="18"/>
  <c r="K41" i="18"/>
  <c r="L2" i="18"/>
  <c r="Y197" i="24"/>
  <c r="BL173" i="24" s="1"/>
  <c r="Z173" i="24" s="1"/>
  <c r="Y186" i="24"/>
  <c r="BL162" i="24" s="1"/>
  <c r="Z162" i="24" s="1"/>
  <c r="Y188" i="24"/>
  <c r="BL164" i="24" s="1"/>
  <c r="Z164" i="24" s="1"/>
  <c r="X195" i="24"/>
  <c r="BK171" i="24" s="1"/>
  <c r="Y171" i="24" s="1"/>
  <c r="Y190" i="24"/>
  <c r="BL166" i="24" s="1"/>
  <c r="Z166" i="24" s="1"/>
  <c r="Y182" i="24"/>
  <c r="BL158" i="24" s="1"/>
  <c r="Z158" i="24" s="1"/>
  <c r="Y180" i="24"/>
  <c r="BL156" i="24" s="1"/>
  <c r="Z156" i="24" s="1"/>
  <c r="X191" i="24"/>
  <c r="BK167" i="24" s="1"/>
  <c r="Y167" i="24" s="1"/>
  <c r="Y192" i="24"/>
  <c r="BL168" i="24" s="1"/>
  <c r="Z168" i="24" s="1"/>
  <c r="Y189" i="24"/>
  <c r="BL165" i="24" s="1"/>
  <c r="Z165" i="24" s="1"/>
  <c r="X194" i="24"/>
  <c r="BK170" i="24" s="1"/>
  <c r="Y170" i="24" s="1"/>
  <c r="X181" i="24"/>
  <c r="BK157" i="24" s="1"/>
  <c r="Y157" i="24" s="1"/>
  <c r="Y185" i="24"/>
  <c r="BL161" i="24" s="1"/>
  <c r="Z161" i="24" s="1"/>
  <c r="Y196" i="24"/>
  <c r="BL172" i="24" s="1"/>
  <c r="Z172" i="24" s="1"/>
  <c r="Y193" i="24"/>
  <c r="BL169" i="24" s="1"/>
  <c r="Z169" i="24" s="1"/>
  <c r="Y184" i="24"/>
  <c r="BL160" i="24" s="1"/>
  <c r="Z160" i="24" s="1"/>
  <c r="X183" i="24"/>
  <c r="BK159" i="24" s="1"/>
  <c r="Y159" i="24" s="1"/>
  <c r="P179" i="24"/>
  <c r="X187" i="24"/>
  <c r="BK163" i="24" s="1"/>
  <c r="Y163" i="24" s="1"/>
  <c r="U38" i="11"/>
  <c r="S56" i="12"/>
  <c r="T27" i="11"/>
  <c r="R54" i="12"/>
  <c r="Q58" i="12"/>
  <c r="R55" i="12"/>
  <c r="T31" i="11"/>
  <c r="E11" i="16"/>
  <c r="F13" i="16" s="1"/>
  <c r="F25" i="13" s="1"/>
  <c r="H10" i="12"/>
  <c r="H17" i="12" s="1"/>
  <c r="N34" i="11"/>
  <c r="N43" i="34" s="1"/>
  <c r="Z148" i="24"/>
  <c r="BL124" i="24"/>
  <c r="Y133" i="24"/>
  <c r="BK109" i="24"/>
  <c r="Y131" i="24"/>
  <c r="BK107" i="24"/>
  <c r="Z136" i="24"/>
  <c r="BL112" i="24"/>
  <c r="Y139" i="24"/>
  <c r="BK115" i="24"/>
  <c r="Y135" i="24"/>
  <c r="BK111" i="24"/>
  <c r="Y145" i="24"/>
  <c r="BK121" i="24"/>
  <c r="Y147" i="24"/>
  <c r="BK123" i="24"/>
  <c r="Z132" i="24"/>
  <c r="BL108" i="24"/>
  <c r="Y143" i="24"/>
  <c r="BK119" i="24"/>
  <c r="Y137" i="24"/>
  <c r="BK113" i="24"/>
  <c r="W150" i="24"/>
  <c r="BJ106" i="24"/>
  <c r="X130" i="24"/>
  <c r="Z140" i="24"/>
  <c r="BL116" i="24"/>
  <c r="Y141" i="24"/>
  <c r="BK117" i="24"/>
  <c r="Z144" i="24"/>
  <c r="BL120" i="24"/>
  <c r="F10" i="16"/>
  <c r="E17" i="16"/>
  <c r="E16" i="11" s="1"/>
  <c r="N20" i="11"/>
  <c r="Y17" i="26" l="1"/>
  <c r="Y19" i="26" s="1"/>
  <c r="Z4" i="39"/>
  <c r="Z6" i="39" s="1"/>
  <c r="AH134" i="24"/>
  <c r="BT110" i="24"/>
  <c r="L9" i="29"/>
  <c r="L5" i="29"/>
  <c r="P43" i="21"/>
  <c r="O48" i="21"/>
  <c r="N24" i="14" s="1"/>
  <c r="P40" i="21"/>
  <c r="O47" i="21"/>
  <c r="N25" i="14" s="1"/>
  <c r="AB37" i="21"/>
  <c r="AB19" i="13"/>
  <c r="O37" i="21"/>
  <c r="O19" i="13"/>
  <c r="J7" i="14"/>
  <c r="L3" i="34"/>
  <c r="J5" i="31"/>
  <c r="L6" i="13"/>
  <c r="S14" i="34"/>
  <c r="N33" i="11"/>
  <c r="N42" i="34"/>
  <c r="N41" i="34" s="1"/>
  <c r="M2" i="29"/>
  <c r="O9" i="28"/>
  <c r="O26" i="28" s="1"/>
  <c r="N14" i="26"/>
  <c r="M16" i="27"/>
  <c r="H52" i="12"/>
  <c r="H60" i="12" s="1"/>
  <c r="L25" i="18"/>
  <c r="L30" i="18"/>
  <c r="L41" i="18"/>
  <c r="L35" i="18"/>
  <c r="M2" i="18"/>
  <c r="Y181" i="24"/>
  <c r="BL157" i="24" s="1"/>
  <c r="Z157" i="24" s="1"/>
  <c r="Y194" i="24"/>
  <c r="BL170" i="24" s="1"/>
  <c r="Z170" i="24" s="1"/>
  <c r="Z180" i="24"/>
  <c r="BM156" i="24" s="1"/>
  <c r="AA156" i="24" s="1"/>
  <c r="Z188" i="24"/>
  <c r="BM164" i="24" s="1"/>
  <c r="AA164" i="24" s="1"/>
  <c r="Y195" i="24"/>
  <c r="BL171" i="24" s="1"/>
  <c r="Z171" i="24" s="1"/>
  <c r="Z193" i="24"/>
  <c r="BM169" i="24" s="1"/>
  <c r="AA169" i="24" s="1"/>
  <c r="Z196" i="24"/>
  <c r="BM172" i="24" s="1"/>
  <c r="AA172" i="24" s="1"/>
  <c r="Z189" i="24"/>
  <c r="BM165" i="24" s="1"/>
  <c r="AA165" i="24" s="1"/>
  <c r="Z182" i="24"/>
  <c r="BM158" i="24" s="1"/>
  <c r="AA158" i="24" s="1"/>
  <c r="Z186" i="24"/>
  <c r="BM162" i="24" s="1"/>
  <c r="AA162" i="24" s="1"/>
  <c r="Z184" i="24"/>
  <c r="BM160" i="24" s="1"/>
  <c r="AA160" i="24" s="1"/>
  <c r="Y191" i="24"/>
  <c r="BL167" i="24" s="1"/>
  <c r="Z167" i="24" s="1"/>
  <c r="Y187" i="24"/>
  <c r="BL163" i="24" s="1"/>
  <c r="Z163" i="24" s="1"/>
  <c r="Y183" i="24"/>
  <c r="BL159" i="24" s="1"/>
  <c r="Z159" i="24" s="1"/>
  <c r="Z185" i="24"/>
  <c r="BM161" i="24" s="1"/>
  <c r="AA161" i="24" s="1"/>
  <c r="Z192" i="24"/>
  <c r="BM168" i="24" s="1"/>
  <c r="AA168" i="24" s="1"/>
  <c r="Z190" i="24"/>
  <c r="BM166" i="24" s="1"/>
  <c r="AA166" i="24" s="1"/>
  <c r="Z197" i="24"/>
  <c r="BM173" i="24" s="1"/>
  <c r="AA173" i="24" s="1"/>
  <c r="P175" i="24"/>
  <c r="P203" i="24" s="1"/>
  <c r="J8" i="31" s="1"/>
  <c r="BC155" i="24"/>
  <c r="P199" i="24"/>
  <c r="R58" i="12"/>
  <c r="V38" i="11"/>
  <c r="T56" i="12"/>
  <c r="U31" i="11"/>
  <c r="S55" i="12"/>
  <c r="U27" i="11"/>
  <c r="S54" i="12"/>
  <c r="E18" i="16"/>
  <c r="E57" i="11" s="1"/>
  <c r="I10" i="12"/>
  <c r="I17" i="12" s="1"/>
  <c r="O34" i="11"/>
  <c r="Z147" i="24"/>
  <c r="BL123" i="24"/>
  <c r="Z135" i="24"/>
  <c r="BL111" i="24"/>
  <c r="AA136" i="24"/>
  <c r="BM112" i="24"/>
  <c r="Z133" i="24"/>
  <c r="BL109" i="24"/>
  <c r="Z137" i="24"/>
  <c r="BL113" i="24"/>
  <c r="Z143" i="24"/>
  <c r="BL119" i="24"/>
  <c r="X150" i="24"/>
  <c r="BK106" i="24"/>
  <c r="Y130" i="24"/>
  <c r="AA132" i="24"/>
  <c r="BM108" i="24"/>
  <c r="Z141" i="24"/>
  <c r="BL117" i="24"/>
  <c r="AA144" i="24"/>
  <c r="BM120" i="24"/>
  <c r="AA140" i="24"/>
  <c r="BM116" i="24"/>
  <c r="Z145" i="24"/>
  <c r="BL121" i="24"/>
  <c r="Z139" i="24"/>
  <c r="BL115" i="24"/>
  <c r="Z131" i="24"/>
  <c r="BL107" i="24"/>
  <c r="AA148" i="24"/>
  <c r="BM124" i="24"/>
  <c r="F11" i="16"/>
  <c r="F12" i="16"/>
  <c r="O20" i="11"/>
  <c r="AI134" i="24" l="1"/>
  <c r="BU110" i="24"/>
  <c r="Z6" i="40"/>
  <c r="Y27" i="14"/>
  <c r="Z15" i="26"/>
  <c r="T14" i="34"/>
  <c r="T16" i="34" s="1"/>
  <c r="M9" i="29"/>
  <c r="M5" i="29"/>
  <c r="Q155" i="24"/>
  <c r="Q175" i="24" s="1"/>
  <c r="Q203" i="24" s="1"/>
  <c r="K8" i="31" s="1"/>
  <c r="Q40" i="21"/>
  <c r="P47" i="21"/>
  <c r="O25" i="14" s="1"/>
  <c r="Q43" i="21"/>
  <c r="P48" i="21"/>
  <c r="O24" i="14" s="1"/>
  <c r="M3" i="34"/>
  <c r="K5" i="31"/>
  <c r="M6" i="13"/>
  <c r="K7" i="14"/>
  <c r="O33" i="11"/>
  <c r="O42" i="34"/>
  <c r="O43" i="34"/>
  <c r="S16" i="34"/>
  <c r="P9" i="28"/>
  <c r="P26" i="28" s="1"/>
  <c r="N16" i="27"/>
  <c r="N2" i="29"/>
  <c r="N5" i="29" s="1"/>
  <c r="O14" i="26"/>
  <c r="I52" i="12"/>
  <c r="I60" i="12" s="1"/>
  <c r="S58" i="12"/>
  <c r="M25" i="18"/>
  <c r="M35" i="18"/>
  <c r="M30" i="18"/>
  <c r="M41" i="18"/>
  <c r="N2" i="18"/>
  <c r="AA192" i="24"/>
  <c r="BN168" i="24" s="1"/>
  <c r="AB168" i="24" s="1"/>
  <c r="AA188" i="24"/>
  <c r="BN164" i="24" s="1"/>
  <c r="AB164" i="24" s="1"/>
  <c r="AA185" i="24"/>
  <c r="BN161" i="24" s="1"/>
  <c r="AB161" i="24" s="1"/>
  <c r="AA184" i="24"/>
  <c r="BN160" i="24" s="1"/>
  <c r="AB160" i="24" s="1"/>
  <c r="AA196" i="24"/>
  <c r="BN172" i="24" s="1"/>
  <c r="AB172" i="24" s="1"/>
  <c r="AA180" i="24"/>
  <c r="BN156" i="24" s="1"/>
  <c r="AB156" i="24" s="1"/>
  <c r="AA189" i="24"/>
  <c r="BN165" i="24" s="1"/>
  <c r="AB165" i="24" s="1"/>
  <c r="AA197" i="24"/>
  <c r="BN173" i="24" s="1"/>
  <c r="AB173" i="24" s="1"/>
  <c r="Z183" i="24"/>
  <c r="BM159" i="24" s="1"/>
  <c r="AA159" i="24" s="1"/>
  <c r="AA186" i="24"/>
  <c r="BN162" i="24" s="1"/>
  <c r="AB162" i="24" s="1"/>
  <c r="AA193" i="24"/>
  <c r="BN169" i="24" s="1"/>
  <c r="AB169" i="24" s="1"/>
  <c r="Z194" i="24"/>
  <c r="BM170" i="24" s="1"/>
  <c r="AA170" i="24" s="1"/>
  <c r="Z191" i="24"/>
  <c r="BM167" i="24" s="1"/>
  <c r="AA167" i="24" s="1"/>
  <c r="AA190" i="24"/>
  <c r="BN166" i="24" s="1"/>
  <c r="AB166" i="24" s="1"/>
  <c r="Z187" i="24"/>
  <c r="BM163" i="24" s="1"/>
  <c r="AA163" i="24" s="1"/>
  <c r="AA182" i="24"/>
  <c r="BN158" i="24" s="1"/>
  <c r="AB158" i="24" s="1"/>
  <c r="Z195" i="24"/>
  <c r="BM171" i="24" s="1"/>
  <c r="AA171" i="24" s="1"/>
  <c r="Z181" i="24"/>
  <c r="BM157" i="24" s="1"/>
  <c r="AA157" i="24" s="1"/>
  <c r="V27" i="11"/>
  <c r="T54" i="12"/>
  <c r="W38" i="11"/>
  <c r="U56" i="12"/>
  <c r="V31" i="11"/>
  <c r="T55" i="12"/>
  <c r="J10" i="12"/>
  <c r="J17" i="12" s="1"/>
  <c r="P34" i="11"/>
  <c r="P43" i="34" s="1"/>
  <c r="AA131" i="24"/>
  <c r="BM107" i="24"/>
  <c r="AA145" i="24"/>
  <c r="BM121" i="24"/>
  <c r="AB144" i="24"/>
  <c r="BN120" i="24"/>
  <c r="AB132" i="24"/>
  <c r="BN108" i="24"/>
  <c r="AA143" i="24"/>
  <c r="BM119" i="24"/>
  <c r="AA133" i="24"/>
  <c r="BM109" i="24"/>
  <c r="AA135" i="24"/>
  <c r="BM111" i="24"/>
  <c r="Y150" i="24"/>
  <c r="Z130" i="24"/>
  <c r="BL106" i="24"/>
  <c r="AB148" i="24"/>
  <c r="BN124" i="24"/>
  <c r="AA139" i="24"/>
  <c r="BM115" i="24"/>
  <c r="AB140" i="24"/>
  <c r="BN116" i="24"/>
  <c r="AA141" i="24"/>
  <c r="BM117" i="24"/>
  <c r="AA137" i="24"/>
  <c r="BM113" i="24"/>
  <c r="AB136" i="24"/>
  <c r="BN112" i="24"/>
  <c r="AA147" i="24"/>
  <c r="BM123" i="24"/>
  <c r="G10" i="16"/>
  <c r="F17" i="16"/>
  <c r="F16" i="11" s="1"/>
  <c r="F18" i="16"/>
  <c r="F57" i="11" s="1"/>
  <c r="G13" i="16"/>
  <c r="G25" i="13" s="1"/>
  <c r="P20" i="11"/>
  <c r="Z18" i="26" l="1"/>
  <c r="Z26" i="26"/>
  <c r="AA22" i="13"/>
  <c r="AJ134" i="24"/>
  <c r="BV110" i="24"/>
  <c r="Q179" i="24"/>
  <c r="Q199" i="24" s="1"/>
  <c r="U14" i="34"/>
  <c r="U16" i="34" s="1"/>
  <c r="Q48" i="21"/>
  <c r="P24" i="14" s="1"/>
  <c r="R43" i="21"/>
  <c r="AC37" i="21"/>
  <c r="AC19" i="13"/>
  <c r="R40" i="21"/>
  <c r="Q47" i="21"/>
  <c r="P25" i="14" s="1"/>
  <c r="L7" i="14"/>
  <c r="N3" i="34"/>
  <c r="L5" i="31"/>
  <c r="N6" i="13"/>
  <c r="O41" i="34"/>
  <c r="P33" i="11"/>
  <c r="P42" i="34"/>
  <c r="N9" i="29"/>
  <c r="O16" i="27"/>
  <c r="P14" i="26"/>
  <c r="Q9" i="28"/>
  <c r="Q26" i="28" s="1"/>
  <c r="O2" i="29"/>
  <c r="BD155" i="24"/>
  <c r="R155" i="24" s="1"/>
  <c r="J52" i="12"/>
  <c r="J60" i="12" s="1"/>
  <c r="T58" i="12"/>
  <c r="O2" i="18"/>
  <c r="N41" i="18"/>
  <c r="N30" i="18"/>
  <c r="N25" i="18"/>
  <c r="N35" i="18"/>
  <c r="AA194" i="24"/>
  <c r="BN170" i="24" s="1"/>
  <c r="AB170" i="24" s="1"/>
  <c r="AA187" i="24"/>
  <c r="BN163" i="24" s="1"/>
  <c r="AB163" i="24" s="1"/>
  <c r="AB193" i="24"/>
  <c r="BO169" i="24" s="1"/>
  <c r="AC169" i="24" s="1"/>
  <c r="AB189" i="24"/>
  <c r="BO165" i="24" s="1"/>
  <c r="AC165" i="24" s="1"/>
  <c r="AB185" i="24"/>
  <c r="BO161" i="24" s="1"/>
  <c r="AC161" i="24" s="1"/>
  <c r="AB184" i="24"/>
  <c r="BO160" i="24" s="1"/>
  <c r="AC160" i="24" s="1"/>
  <c r="AA181" i="24"/>
  <c r="BN157" i="24" s="1"/>
  <c r="AB157" i="24" s="1"/>
  <c r="AB190" i="24"/>
  <c r="BO166" i="24" s="1"/>
  <c r="AC166" i="24" s="1"/>
  <c r="AB186" i="24"/>
  <c r="BO162" i="24" s="1"/>
  <c r="AC162" i="24" s="1"/>
  <c r="AB180" i="24"/>
  <c r="BO156" i="24" s="1"/>
  <c r="AC156" i="24" s="1"/>
  <c r="AB188" i="24"/>
  <c r="BO164" i="24" s="1"/>
  <c r="AC164" i="24" s="1"/>
  <c r="AB182" i="24"/>
  <c r="BO158" i="24" s="1"/>
  <c r="AC158" i="24" s="1"/>
  <c r="AB197" i="24"/>
  <c r="BO173" i="24" s="1"/>
  <c r="AC173" i="24" s="1"/>
  <c r="AA195" i="24"/>
  <c r="BN171" i="24" s="1"/>
  <c r="AB171" i="24" s="1"/>
  <c r="AA191" i="24"/>
  <c r="BN167" i="24" s="1"/>
  <c r="AB167" i="24" s="1"/>
  <c r="AA183" i="24"/>
  <c r="BN159" i="24" s="1"/>
  <c r="AB159" i="24" s="1"/>
  <c r="AB196" i="24"/>
  <c r="BO172" i="24" s="1"/>
  <c r="AC172" i="24" s="1"/>
  <c r="AB192" i="24"/>
  <c r="BO168" i="24" s="1"/>
  <c r="AC168" i="24" s="1"/>
  <c r="R179" i="24"/>
  <c r="U55" i="12"/>
  <c r="W31" i="11"/>
  <c r="W27" i="11"/>
  <c r="U54" i="12"/>
  <c r="X38" i="11"/>
  <c r="V56" i="12"/>
  <c r="K10" i="12"/>
  <c r="K17" i="12" s="1"/>
  <c r="Q34" i="11"/>
  <c r="AC136" i="24"/>
  <c r="BO112" i="24"/>
  <c r="AB141" i="24"/>
  <c r="BN117" i="24"/>
  <c r="AB139" i="24"/>
  <c r="BN115" i="24"/>
  <c r="AB133" i="24"/>
  <c r="BN109" i="24"/>
  <c r="AC132" i="24"/>
  <c r="BO108" i="24"/>
  <c r="AB145" i="24"/>
  <c r="BN121" i="24"/>
  <c r="Z150" i="24"/>
  <c r="AA130" i="24"/>
  <c r="BM106" i="24"/>
  <c r="AB147" i="24"/>
  <c r="BN123" i="24"/>
  <c r="AB137" i="24"/>
  <c r="BN113" i="24"/>
  <c r="AC140" i="24"/>
  <c r="BO116" i="24"/>
  <c r="AC148" i="24"/>
  <c r="BO124" i="24"/>
  <c r="AB135" i="24"/>
  <c r="BN111" i="24"/>
  <c r="AB143" i="24"/>
  <c r="BN119" i="24"/>
  <c r="AC144" i="24"/>
  <c r="BO120" i="24"/>
  <c r="AB131" i="24"/>
  <c r="BN107" i="24"/>
  <c r="G11" i="16"/>
  <c r="G12" i="16"/>
  <c r="Q20" i="11"/>
  <c r="AK134" i="24" l="1"/>
  <c r="BW110" i="24"/>
  <c r="Z16" i="26"/>
  <c r="AA5" i="39"/>
  <c r="Z22" i="26"/>
  <c r="Z68" i="12"/>
  <c r="O9" i="29"/>
  <c r="O5" i="29"/>
  <c r="V14" i="34"/>
  <c r="V16" i="34" s="1"/>
  <c r="S43" i="21"/>
  <c r="R48" i="21"/>
  <c r="Q24" i="14" s="1"/>
  <c r="S40" i="21"/>
  <c r="R47" i="21"/>
  <c r="Q25" i="14" s="1"/>
  <c r="O3" i="34"/>
  <c r="M5" i="31"/>
  <c r="O6" i="13"/>
  <c r="M7" i="14"/>
  <c r="P41" i="34"/>
  <c r="Q33" i="11"/>
  <c r="Q42" i="34"/>
  <c r="Q43" i="34"/>
  <c r="Q14" i="26"/>
  <c r="P16" i="27"/>
  <c r="R9" i="28"/>
  <c r="R26" i="28" s="1"/>
  <c r="P2" i="29"/>
  <c r="K52" i="12"/>
  <c r="K60" i="12" s="1"/>
  <c r="P2" i="18"/>
  <c r="O35" i="18"/>
  <c r="O30" i="18"/>
  <c r="O41" i="18"/>
  <c r="O25" i="18"/>
  <c r="AC182" i="24"/>
  <c r="BP158" i="24" s="1"/>
  <c r="AD158" i="24" s="1"/>
  <c r="AC188" i="24"/>
  <c r="BP164" i="24" s="1"/>
  <c r="AD164" i="24" s="1"/>
  <c r="AB181" i="24"/>
  <c r="BO157" i="24" s="1"/>
  <c r="AC157" i="24" s="1"/>
  <c r="AC193" i="24"/>
  <c r="BP169" i="24" s="1"/>
  <c r="AD169" i="24" s="1"/>
  <c r="AB183" i="24"/>
  <c r="BO159" i="24" s="1"/>
  <c r="AC159" i="24" s="1"/>
  <c r="AC189" i="24"/>
  <c r="BP165" i="24" s="1"/>
  <c r="AD165" i="24" s="1"/>
  <c r="AB191" i="24"/>
  <c r="BO167" i="24" s="1"/>
  <c r="AC167" i="24" s="1"/>
  <c r="AC192" i="24"/>
  <c r="BP168" i="24" s="1"/>
  <c r="AD168" i="24" s="1"/>
  <c r="AB195" i="24"/>
  <c r="BO171" i="24" s="1"/>
  <c r="AC171" i="24" s="1"/>
  <c r="AC180" i="24"/>
  <c r="BP156" i="24" s="1"/>
  <c r="AD156" i="24" s="1"/>
  <c r="AC184" i="24"/>
  <c r="BP160" i="24" s="1"/>
  <c r="AD160" i="24" s="1"/>
  <c r="AB187" i="24"/>
  <c r="BO163" i="24" s="1"/>
  <c r="AC163" i="24" s="1"/>
  <c r="AC190" i="24"/>
  <c r="BP166" i="24" s="1"/>
  <c r="AD166" i="24" s="1"/>
  <c r="AC196" i="24"/>
  <c r="BP172" i="24" s="1"/>
  <c r="AD172" i="24" s="1"/>
  <c r="AC197" i="24"/>
  <c r="BP173" i="24" s="1"/>
  <c r="AD173" i="24" s="1"/>
  <c r="AC186" i="24"/>
  <c r="BP162" i="24" s="1"/>
  <c r="AD162" i="24" s="1"/>
  <c r="AC185" i="24"/>
  <c r="BP161" i="24" s="1"/>
  <c r="AD161" i="24" s="1"/>
  <c r="AB194" i="24"/>
  <c r="BO170" i="24" s="1"/>
  <c r="AC170" i="24" s="1"/>
  <c r="R199" i="24"/>
  <c r="BE155" i="24"/>
  <c r="S155" i="24" s="1"/>
  <c r="R175" i="24"/>
  <c r="R203" i="24" s="1"/>
  <c r="L8" i="31" s="1"/>
  <c r="U58" i="12"/>
  <c r="Y38" i="11"/>
  <c r="W56" i="12"/>
  <c r="X27" i="11"/>
  <c r="V54" i="12"/>
  <c r="X31" i="11"/>
  <c r="V55" i="12"/>
  <c r="L10" i="12"/>
  <c r="L17" i="12" s="1"/>
  <c r="R34" i="11"/>
  <c r="AC145" i="24"/>
  <c r="BO121" i="24"/>
  <c r="AC131" i="24"/>
  <c r="BO107" i="24"/>
  <c r="AC143" i="24"/>
  <c r="BO119" i="24"/>
  <c r="AD148" i="24"/>
  <c r="BP124" i="24"/>
  <c r="AC137" i="24"/>
  <c r="BO113" i="24"/>
  <c r="AA150" i="24"/>
  <c r="AB130" i="24"/>
  <c r="BN106" i="24"/>
  <c r="AC141" i="24"/>
  <c r="BO117" i="24"/>
  <c r="AC133" i="24"/>
  <c r="BO109" i="24"/>
  <c r="AD132" i="24"/>
  <c r="BP108" i="24"/>
  <c r="AD144" i="24"/>
  <c r="BP120" i="24"/>
  <c r="AC135" i="24"/>
  <c r="BO111" i="24"/>
  <c r="AD140" i="24"/>
  <c r="BP116" i="24"/>
  <c r="AC147" i="24"/>
  <c r="BO123" i="24"/>
  <c r="AC139" i="24"/>
  <c r="BO115" i="24"/>
  <c r="AD136" i="24"/>
  <c r="BP112" i="24"/>
  <c r="G17" i="16"/>
  <c r="G16" i="11" s="1"/>
  <c r="H10" i="16"/>
  <c r="H13" i="16"/>
  <c r="H25" i="13" s="1"/>
  <c r="G18" i="16"/>
  <c r="G57" i="11" s="1"/>
  <c r="R20" i="11"/>
  <c r="Z17" i="26" l="1"/>
  <c r="Z19" i="26" s="1"/>
  <c r="AA4" i="39"/>
  <c r="AA6" i="39" s="1"/>
  <c r="AL134" i="24"/>
  <c r="BX110" i="24"/>
  <c r="P9" i="29"/>
  <c r="P5" i="29"/>
  <c r="W14" i="34"/>
  <c r="W16" i="34" s="1"/>
  <c r="AD37" i="21"/>
  <c r="AD19" i="13"/>
  <c r="T40" i="21"/>
  <c r="S47" i="21"/>
  <c r="R25" i="14" s="1"/>
  <c r="S48" i="21"/>
  <c r="R24" i="14" s="1"/>
  <c r="T43" i="21"/>
  <c r="N7" i="14"/>
  <c r="P3" i="34"/>
  <c r="N5" i="31"/>
  <c r="P6" i="13"/>
  <c r="Q41" i="34"/>
  <c r="R33" i="11"/>
  <c r="R42" i="34"/>
  <c r="R43" i="34"/>
  <c r="Q2" i="29"/>
  <c r="S9" i="28"/>
  <c r="S26" i="28" s="1"/>
  <c r="R14" i="26"/>
  <c r="Q16" i="27"/>
  <c r="L52" i="12"/>
  <c r="L60" i="12" s="1"/>
  <c r="P30" i="18"/>
  <c r="P25" i="18"/>
  <c r="P41" i="18"/>
  <c r="P35" i="18"/>
  <c r="Q2" i="18"/>
  <c r="AC187" i="24"/>
  <c r="BP163" i="24" s="1"/>
  <c r="AD163" i="24" s="1"/>
  <c r="AD197" i="24"/>
  <c r="BQ173" i="24" s="1"/>
  <c r="AE173" i="24" s="1"/>
  <c r="AD184" i="24"/>
  <c r="BQ160" i="24" s="1"/>
  <c r="AE160" i="24" s="1"/>
  <c r="AC191" i="24"/>
  <c r="BP167" i="24" s="1"/>
  <c r="AD167" i="24" s="1"/>
  <c r="AC181" i="24"/>
  <c r="BP157" i="24" s="1"/>
  <c r="AD157" i="24" s="1"/>
  <c r="AD193" i="24"/>
  <c r="BQ169" i="24" s="1"/>
  <c r="AE169" i="24" s="1"/>
  <c r="AC194" i="24"/>
  <c r="BP170" i="24" s="1"/>
  <c r="AD170" i="24" s="1"/>
  <c r="AD196" i="24"/>
  <c r="BQ172" i="24" s="1"/>
  <c r="AE172" i="24" s="1"/>
  <c r="AD180" i="24"/>
  <c r="BQ156" i="24" s="1"/>
  <c r="AE156" i="24" s="1"/>
  <c r="AD189" i="24"/>
  <c r="BQ165" i="24" s="1"/>
  <c r="AE165" i="24" s="1"/>
  <c r="AD188" i="24"/>
  <c r="BQ164" i="24" s="1"/>
  <c r="AE164" i="24" s="1"/>
  <c r="AD186" i="24"/>
  <c r="BQ162" i="24" s="1"/>
  <c r="AE162" i="24" s="1"/>
  <c r="AD192" i="24"/>
  <c r="BQ168" i="24" s="1"/>
  <c r="AE168" i="24" s="1"/>
  <c r="AD185" i="24"/>
  <c r="BQ161" i="24" s="1"/>
  <c r="AE161" i="24" s="1"/>
  <c r="AD190" i="24"/>
  <c r="BQ166" i="24" s="1"/>
  <c r="AE166" i="24" s="1"/>
  <c r="AC195" i="24"/>
  <c r="BP171" i="24" s="1"/>
  <c r="AD171" i="24" s="1"/>
  <c r="AC183" i="24"/>
  <c r="BP159" i="24" s="1"/>
  <c r="AD159" i="24" s="1"/>
  <c r="AD182" i="24"/>
  <c r="BQ158" i="24" s="1"/>
  <c r="AE158" i="24" s="1"/>
  <c r="S179" i="24"/>
  <c r="S175" i="24"/>
  <c r="S203" i="24" s="1"/>
  <c r="M8" i="31" s="1"/>
  <c r="V58" i="12"/>
  <c r="Y31" i="11"/>
  <c r="W55" i="12"/>
  <c r="Z38" i="11"/>
  <c r="X56" i="12"/>
  <c r="Y27" i="11"/>
  <c r="W54" i="12"/>
  <c r="M10" i="12"/>
  <c r="M17" i="12" s="1"/>
  <c r="S34" i="11"/>
  <c r="AD139" i="24"/>
  <c r="BP115" i="24"/>
  <c r="AE140" i="24"/>
  <c r="BQ116" i="24"/>
  <c r="AE144" i="24"/>
  <c r="BQ120" i="24"/>
  <c r="AD133" i="24"/>
  <c r="BP109" i="24"/>
  <c r="AE148" i="24"/>
  <c r="BQ124" i="24"/>
  <c r="AD131" i="24"/>
  <c r="BP107" i="24"/>
  <c r="AB150" i="24"/>
  <c r="BO106" i="24"/>
  <c r="AC130" i="24"/>
  <c r="AE136" i="24"/>
  <c r="BQ112" i="24"/>
  <c r="AD147" i="24"/>
  <c r="BP123" i="24"/>
  <c r="AD135" i="24"/>
  <c r="BP111" i="24"/>
  <c r="AE132" i="24"/>
  <c r="BQ108" i="24"/>
  <c r="AD141" i="24"/>
  <c r="BP117" i="24"/>
  <c r="AD137" i="24"/>
  <c r="BP113" i="24"/>
  <c r="AD143" i="24"/>
  <c r="BP119" i="24"/>
  <c r="AD145" i="24"/>
  <c r="BP121" i="24"/>
  <c r="H11" i="16"/>
  <c r="H12" i="16"/>
  <c r="S20" i="11"/>
  <c r="AM134" i="24" l="1"/>
  <c r="BY110" i="24"/>
  <c r="AA6" i="40"/>
  <c r="Z27" i="14"/>
  <c r="AA15" i="26"/>
  <c r="Q9" i="29"/>
  <c r="Q5" i="29"/>
  <c r="X14" i="34"/>
  <c r="X16" i="34" s="1"/>
  <c r="R41" i="34"/>
  <c r="U40" i="21"/>
  <c r="T47" i="21"/>
  <c r="S25" i="14" s="1"/>
  <c r="U43" i="21"/>
  <c r="T48" i="21"/>
  <c r="S24" i="14" s="1"/>
  <c r="Q3" i="34"/>
  <c r="O5" i="31"/>
  <c r="Q6" i="13"/>
  <c r="O7" i="14"/>
  <c r="S33" i="11"/>
  <c r="S42" i="34"/>
  <c r="S43" i="34"/>
  <c r="T9" i="28"/>
  <c r="T26" i="28" s="1"/>
  <c r="R16" i="27"/>
  <c r="R2" i="29"/>
  <c r="S14" i="26"/>
  <c r="M52" i="12"/>
  <c r="M60" i="12" s="1"/>
  <c r="R2" i="18"/>
  <c r="Q41" i="18"/>
  <c r="Q30" i="18"/>
  <c r="Q35" i="18"/>
  <c r="Q25" i="18"/>
  <c r="AE186" i="24"/>
  <c r="BR162" i="24" s="1"/>
  <c r="AF162" i="24" s="1"/>
  <c r="AE190" i="24"/>
  <c r="BR166" i="24" s="1"/>
  <c r="AF166" i="24" s="1"/>
  <c r="AE188" i="24"/>
  <c r="BR164" i="24" s="1"/>
  <c r="AF164" i="24" s="1"/>
  <c r="AD194" i="24"/>
  <c r="BQ170" i="24" s="1"/>
  <c r="AE170" i="24" s="1"/>
  <c r="AE184" i="24"/>
  <c r="BR160" i="24" s="1"/>
  <c r="AF160" i="24" s="1"/>
  <c r="AD195" i="24"/>
  <c r="BQ171" i="24" s="1"/>
  <c r="AE171" i="24" s="1"/>
  <c r="AD191" i="24"/>
  <c r="BQ167" i="24" s="1"/>
  <c r="AE167" i="24" s="1"/>
  <c r="AE182" i="24"/>
  <c r="BR158" i="24" s="1"/>
  <c r="AF158" i="24" s="1"/>
  <c r="AE185" i="24"/>
  <c r="BR161" i="24" s="1"/>
  <c r="AF161" i="24" s="1"/>
  <c r="AE189" i="24"/>
  <c r="BR165" i="24" s="1"/>
  <c r="AF165" i="24" s="1"/>
  <c r="AE193" i="24"/>
  <c r="BR169" i="24" s="1"/>
  <c r="AF169" i="24" s="1"/>
  <c r="AE197" i="24"/>
  <c r="BR173" i="24" s="1"/>
  <c r="AF173" i="24" s="1"/>
  <c r="AE196" i="24"/>
  <c r="BR172" i="24" s="1"/>
  <c r="AF172" i="24" s="1"/>
  <c r="AD183" i="24"/>
  <c r="BQ159" i="24" s="1"/>
  <c r="AE159" i="24" s="1"/>
  <c r="AE192" i="24"/>
  <c r="BR168" i="24" s="1"/>
  <c r="AF168" i="24" s="1"/>
  <c r="AE180" i="24"/>
  <c r="BR156" i="24" s="1"/>
  <c r="AF156" i="24" s="1"/>
  <c r="AD181" i="24"/>
  <c r="BQ157" i="24" s="1"/>
  <c r="AE157" i="24" s="1"/>
  <c r="AD187" i="24"/>
  <c r="BQ163" i="24" s="1"/>
  <c r="AE163" i="24" s="1"/>
  <c r="S199" i="24"/>
  <c r="BF155" i="24"/>
  <c r="T155" i="24" s="1"/>
  <c r="Z27" i="11"/>
  <c r="X54" i="12"/>
  <c r="X55" i="12"/>
  <c r="Z31" i="11"/>
  <c r="AA38" i="11"/>
  <c r="Y56" i="12"/>
  <c r="W58" i="12"/>
  <c r="N10" i="12"/>
  <c r="N17" i="12" s="1"/>
  <c r="T34" i="11"/>
  <c r="T43" i="34" s="1"/>
  <c r="AC150" i="24"/>
  <c r="AD130" i="24"/>
  <c r="BP106" i="24"/>
  <c r="AE131" i="24"/>
  <c r="BQ107" i="24"/>
  <c r="AE145" i="24"/>
  <c r="BQ121" i="24"/>
  <c r="AE137" i="24"/>
  <c r="BQ113" i="24"/>
  <c r="AF132" i="24"/>
  <c r="BR108" i="24"/>
  <c r="AE147" i="24"/>
  <c r="BQ123" i="24"/>
  <c r="AE133" i="24"/>
  <c r="BQ109" i="24"/>
  <c r="AF140" i="24"/>
  <c r="BR116" i="24"/>
  <c r="AF148" i="24"/>
  <c r="BR124" i="24"/>
  <c r="AE143" i="24"/>
  <c r="BQ119" i="24"/>
  <c r="AE141" i="24"/>
  <c r="BQ117" i="24"/>
  <c r="AE135" i="24"/>
  <c r="BQ111" i="24"/>
  <c r="AF136" i="24"/>
  <c r="BR112" i="24"/>
  <c r="AF144" i="24"/>
  <c r="BR120" i="24"/>
  <c r="AE139" i="24"/>
  <c r="BQ115" i="24"/>
  <c r="H17" i="16"/>
  <c r="H16" i="11" s="1"/>
  <c r="I10" i="16"/>
  <c r="H18" i="16"/>
  <c r="H57" i="11" s="1"/>
  <c r="I13" i="16"/>
  <c r="I25" i="13" s="1"/>
  <c r="T20" i="11"/>
  <c r="AB22" i="13" l="1"/>
  <c r="AA18" i="26"/>
  <c r="AA26" i="26"/>
  <c r="AN134" i="24"/>
  <c r="BZ110" i="24"/>
  <c r="R9" i="29"/>
  <c r="R5" i="29"/>
  <c r="S41" i="34"/>
  <c r="U48" i="21"/>
  <c r="T24" i="14" s="1"/>
  <c r="V43" i="21"/>
  <c r="AF37" i="21"/>
  <c r="AF19" i="13"/>
  <c r="V40" i="21"/>
  <c r="U47" i="21"/>
  <c r="T25" i="14" s="1"/>
  <c r="P7" i="14"/>
  <c r="R3" i="34"/>
  <c r="P5" i="31"/>
  <c r="R6" i="13"/>
  <c r="T33" i="11"/>
  <c r="T42" i="34"/>
  <c r="T41" i="34" s="1"/>
  <c r="Y14" i="34"/>
  <c r="Y16" i="34" s="1"/>
  <c r="S2" i="29"/>
  <c r="T14" i="26"/>
  <c r="S16" i="27"/>
  <c r="U9" i="28"/>
  <c r="U26" i="28" s="1"/>
  <c r="N52" i="12"/>
  <c r="N60" i="12" s="1"/>
  <c r="S2" i="18"/>
  <c r="R30" i="18"/>
  <c r="R25" i="18"/>
  <c r="R41" i="18"/>
  <c r="R35" i="18"/>
  <c r="AF180" i="24"/>
  <c r="BS156" i="24" s="1"/>
  <c r="AG156" i="24" s="1"/>
  <c r="AF192" i="24"/>
  <c r="BS168" i="24" s="1"/>
  <c r="AG168" i="24" s="1"/>
  <c r="AF193" i="24"/>
  <c r="BS169" i="24" s="1"/>
  <c r="AG169" i="24" s="1"/>
  <c r="AE191" i="24"/>
  <c r="BR167" i="24" s="1"/>
  <c r="AF167" i="24" s="1"/>
  <c r="AF188" i="24"/>
  <c r="BS164" i="24" s="1"/>
  <c r="AG164" i="24" s="1"/>
  <c r="AF182" i="24"/>
  <c r="BS158" i="24" s="1"/>
  <c r="AG158" i="24" s="1"/>
  <c r="AE187" i="24"/>
  <c r="BR163" i="24" s="1"/>
  <c r="AF163" i="24" s="1"/>
  <c r="AE183" i="24"/>
  <c r="BR159" i="24" s="1"/>
  <c r="AF159" i="24" s="1"/>
  <c r="AF189" i="24"/>
  <c r="BS165" i="24" s="1"/>
  <c r="AG165" i="24" s="1"/>
  <c r="AE195" i="24"/>
  <c r="BR171" i="24" s="1"/>
  <c r="AF171" i="24" s="1"/>
  <c r="AF190" i="24"/>
  <c r="BS166" i="24" s="1"/>
  <c r="AG166" i="24" s="1"/>
  <c r="AF197" i="24"/>
  <c r="BS173" i="24" s="1"/>
  <c r="AG173" i="24" s="1"/>
  <c r="AE194" i="24"/>
  <c r="BR170" i="24" s="1"/>
  <c r="AF170" i="24" s="1"/>
  <c r="AE181" i="24"/>
  <c r="BR157" i="24" s="1"/>
  <c r="AF157" i="24" s="1"/>
  <c r="AF196" i="24"/>
  <c r="BS172" i="24" s="1"/>
  <c r="AG172" i="24" s="1"/>
  <c r="AF185" i="24"/>
  <c r="BS161" i="24" s="1"/>
  <c r="AG161" i="24" s="1"/>
  <c r="AF184" i="24"/>
  <c r="BS160" i="24" s="1"/>
  <c r="AG160" i="24" s="1"/>
  <c r="AF186" i="24"/>
  <c r="BS162" i="24" s="1"/>
  <c r="AG162" i="24" s="1"/>
  <c r="T179" i="24"/>
  <c r="X58" i="12"/>
  <c r="AA31" i="11"/>
  <c r="Y55" i="12"/>
  <c r="AB38" i="11"/>
  <c r="Z56" i="12"/>
  <c r="AA27" i="11"/>
  <c r="Y54" i="12"/>
  <c r="O10" i="12"/>
  <c r="O17" i="12" s="1"/>
  <c r="U34" i="11"/>
  <c r="U43" i="34" s="1"/>
  <c r="AG148" i="24"/>
  <c r="BS124" i="24"/>
  <c r="AG132" i="24"/>
  <c r="BS108" i="24"/>
  <c r="AD150" i="24"/>
  <c r="AE130" i="24"/>
  <c r="BQ106" i="24"/>
  <c r="AF139" i="24"/>
  <c r="BR115" i="24"/>
  <c r="AF141" i="24"/>
  <c r="BR117" i="24"/>
  <c r="AF133" i="24"/>
  <c r="BR109" i="24"/>
  <c r="AF145" i="24"/>
  <c r="BR121" i="24"/>
  <c r="AF135" i="24"/>
  <c r="BR111" i="24"/>
  <c r="AF143" i="24"/>
  <c r="BR119" i="24"/>
  <c r="AG140" i="24"/>
  <c r="BS116" i="24"/>
  <c r="AF147" i="24"/>
  <c r="BR123" i="24"/>
  <c r="AF137" i="24"/>
  <c r="BR113" i="24"/>
  <c r="AF131" i="24"/>
  <c r="BR107" i="24"/>
  <c r="AG136" i="24"/>
  <c r="BS112" i="24"/>
  <c r="AG144" i="24"/>
  <c r="BS120" i="24"/>
  <c r="I11" i="16"/>
  <c r="I12" i="16"/>
  <c r="U20" i="11"/>
  <c r="AO134" i="24" l="1"/>
  <c r="CA110" i="24"/>
  <c r="AA16" i="26"/>
  <c r="AB5" i="39"/>
  <c r="AA22" i="26"/>
  <c r="AA68" i="12"/>
  <c r="S9" i="29"/>
  <c r="S5" i="29"/>
  <c r="Z14" i="34"/>
  <c r="Z16" i="34" s="1"/>
  <c r="W43" i="21"/>
  <c r="V48" i="21"/>
  <c r="U24" i="14" s="1"/>
  <c r="W40" i="21"/>
  <c r="V47" i="21"/>
  <c r="U25" i="14" s="1"/>
  <c r="V37" i="21"/>
  <c r="V19" i="13"/>
  <c r="S3" i="34"/>
  <c r="Q5" i="31"/>
  <c r="S6" i="13"/>
  <c r="Q7" i="14"/>
  <c r="U33" i="11"/>
  <c r="U42" i="34"/>
  <c r="U41" i="34" s="1"/>
  <c r="U14" i="26"/>
  <c r="T16" i="27"/>
  <c r="V9" i="28"/>
  <c r="V26" i="28" s="1"/>
  <c r="T2" i="29"/>
  <c r="O52" i="12"/>
  <c r="O60" i="12" s="1"/>
  <c r="T2" i="18"/>
  <c r="S30" i="18"/>
  <c r="S41" i="18"/>
  <c r="S35" i="18"/>
  <c r="S25" i="18"/>
  <c r="AG197" i="24"/>
  <c r="BT173" i="24" s="1"/>
  <c r="AH173" i="24" s="1"/>
  <c r="AG196" i="24"/>
  <c r="BT172" i="24" s="1"/>
  <c r="AH172" i="24" s="1"/>
  <c r="AG190" i="24"/>
  <c r="BT166" i="24" s="1"/>
  <c r="AH166" i="24" s="1"/>
  <c r="AF187" i="24"/>
  <c r="BS163" i="24" s="1"/>
  <c r="AG163" i="24" s="1"/>
  <c r="AG193" i="24"/>
  <c r="BT169" i="24" s="1"/>
  <c r="AH169" i="24" s="1"/>
  <c r="AF183" i="24"/>
  <c r="BS159" i="24" s="1"/>
  <c r="AG159" i="24" s="1"/>
  <c r="AG186" i="24"/>
  <c r="BT162" i="24" s="1"/>
  <c r="AH162" i="24" s="1"/>
  <c r="AF181" i="24"/>
  <c r="BS157" i="24" s="1"/>
  <c r="AG157" i="24" s="1"/>
  <c r="AF195" i="24"/>
  <c r="BS171" i="24" s="1"/>
  <c r="AG171" i="24" s="1"/>
  <c r="AG182" i="24"/>
  <c r="BT158" i="24" s="1"/>
  <c r="AH158" i="24" s="1"/>
  <c r="AG192" i="24"/>
  <c r="BT168" i="24" s="1"/>
  <c r="AH168" i="24" s="1"/>
  <c r="AG185" i="24"/>
  <c r="BT161" i="24" s="1"/>
  <c r="AH161" i="24" s="1"/>
  <c r="AF191" i="24"/>
  <c r="BS167" i="24" s="1"/>
  <c r="AG167" i="24" s="1"/>
  <c r="AG184" i="24"/>
  <c r="BT160" i="24" s="1"/>
  <c r="AH160" i="24" s="1"/>
  <c r="AF194" i="24"/>
  <c r="BS170" i="24" s="1"/>
  <c r="AG170" i="24" s="1"/>
  <c r="AG189" i="24"/>
  <c r="BT165" i="24" s="1"/>
  <c r="AH165" i="24" s="1"/>
  <c r="AG188" i="24"/>
  <c r="BT164" i="24" s="1"/>
  <c r="AH164" i="24" s="1"/>
  <c r="AG180" i="24"/>
  <c r="BT156" i="24" s="1"/>
  <c r="AH156" i="24" s="1"/>
  <c r="BG155" i="24"/>
  <c r="T199" i="24"/>
  <c r="T175" i="24"/>
  <c r="T203" i="24" s="1"/>
  <c r="N8" i="31" s="1"/>
  <c r="AC38" i="11"/>
  <c r="AA56" i="12"/>
  <c r="Y58" i="12"/>
  <c r="AB27" i="11"/>
  <c r="Z54" i="12"/>
  <c r="AB31" i="11"/>
  <c r="Z55" i="12"/>
  <c r="P10" i="12"/>
  <c r="P17" i="12" s="1"/>
  <c r="V34" i="11"/>
  <c r="AH144" i="24"/>
  <c r="BT120" i="24"/>
  <c r="AG131" i="24"/>
  <c r="BS107" i="24"/>
  <c r="AG147" i="24"/>
  <c r="BS123" i="24"/>
  <c r="AG143" i="24"/>
  <c r="BS119" i="24"/>
  <c r="AG145" i="24"/>
  <c r="BS121" i="24"/>
  <c r="AG141" i="24"/>
  <c r="BS117" i="24"/>
  <c r="AH132" i="24"/>
  <c r="BT108" i="24"/>
  <c r="AG139" i="24"/>
  <c r="BS115" i="24"/>
  <c r="AE150" i="24"/>
  <c r="AF130" i="24"/>
  <c r="BR106" i="24"/>
  <c r="AH136" i="24"/>
  <c r="BT112" i="24"/>
  <c r="AG137" i="24"/>
  <c r="BS113" i="24"/>
  <c r="AH140" i="24"/>
  <c r="BT116" i="24"/>
  <c r="AG135" i="24"/>
  <c r="BS111" i="24"/>
  <c r="AG133" i="24"/>
  <c r="BS109" i="24"/>
  <c r="AH148" i="24"/>
  <c r="BT124" i="24"/>
  <c r="J10" i="16"/>
  <c r="I17" i="16"/>
  <c r="I16" i="11" s="1"/>
  <c r="I18" i="16"/>
  <c r="I57" i="11" s="1"/>
  <c r="J13" i="16"/>
  <c r="J25" i="13" s="1"/>
  <c r="V20" i="11"/>
  <c r="AA17" i="26" l="1"/>
  <c r="AA19" i="26" s="1"/>
  <c r="AB4" i="39"/>
  <c r="AB6" i="39" s="1"/>
  <c r="AP134" i="24"/>
  <c r="CB110" i="24"/>
  <c r="T9" i="29"/>
  <c r="T5" i="29"/>
  <c r="U155" i="24"/>
  <c r="U175" i="24" s="1"/>
  <c r="U203" i="24" s="1"/>
  <c r="O8" i="31" s="1"/>
  <c r="X40" i="21"/>
  <c r="W47" i="21"/>
  <c r="V25" i="14" s="1"/>
  <c r="X43" i="21"/>
  <c r="W48" i="21"/>
  <c r="V24" i="14" s="1"/>
  <c r="R7" i="14"/>
  <c r="T3" i="34"/>
  <c r="R5" i="31"/>
  <c r="T6" i="13"/>
  <c r="V33" i="11"/>
  <c r="V42" i="34"/>
  <c r="V43" i="34"/>
  <c r="AA14" i="34"/>
  <c r="U2" i="29"/>
  <c r="W9" i="28"/>
  <c r="W26" i="28" s="1"/>
  <c r="V14" i="26"/>
  <c r="U16" i="27"/>
  <c r="P52" i="12"/>
  <c r="P60" i="12" s="1"/>
  <c r="U2" i="18"/>
  <c r="T30" i="18"/>
  <c r="T25" i="18"/>
  <c r="T35" i="18"/>
  <c r="T41" i="18"/>
  <c r="U179" i="24"/>
  <c r="BH155" i="24" s="1"/>
  <c r="AH185" i="24"/>
  <c r="BU161" i="24" s="1"/>
  <c r="AI161" i="24" s="1"/>
  <c r="AG194" i="24"/>
  <c r="BT170" i="24" s="1"/>
  <c r="AH170" i="24" s="1"/>
  <c r="AH192" i="24"/>
  <c r="BU168" i="24" s="1"/>
  <c r="AI168" i="24" s="1"/>
  <c r="AH186" i="24"/>
  <c r="BU162" i="24" s="1"/>
  <c r="AI162" i="24" s="1"/>
  <c r="AH190" i="24"/>
  <c r="BU166" i="24" s="1"/>
  <c r="AI166" i="24" s="1"/>
  <c r="AH189" i="24"/>
  <c r="BU165" i="24" s="1"/>
  <c r="AI165" i="24" s="1"/>
  <c r="AG187" i="24"/>
  <c r="BT163" i="24" s="1"/>
  <c r="AH163" i="24" s="1"/>
  <c r="AH180" i="24"/>
  <c r="BU156" i="24" s="1"/>
  <c r="AI156" i="24" s="1"/>
  <c r="AH184" i="24"/>
  <c r="BU160" i="24" s="1"/>
  <c r="AI160" i="24" s="1"/>
  <c r="AH182" i="24"/>
  <c r="BU158" i="24" s="1"/>
  <c r="AI158" i="24" s="1"/>
  <c r="AG183" i="24"/>
  <c r="BT159" i="24" s="1"/>
  <c r="AH159" i="24" s="1"/>
  <c r="AH196" i="24"/>
  <c r="BU172" i="24" s="1"/>
  <c r="AI172" i="24" s="1"/>
  <c r="AG181" i="24"/>
  <c r="BT157" i="24" s="1"/>
  <c r="AH157" i="24" s="1"/>
  <c r="AH188" i="24"/>
  <c r="BU164" i="24" s="1"/>
  <c r="AI164" i="24" s="1"/>
  <c r="AG191" i="24"/>
  <c r="BT167" i="24" s="1"/>
  <c r="AH167" i="24" s="1"/>
  <c r="AG195" i="24"/>
  <c r="BT171" i="24" s="1"/>
  <c r="AH171" i="24" s="1"/>
  <c r="AH193" i="24"/>
  <c r="BU169" i="24" s="1"/>
  <c r="AI169" i="24" s="1"/>
  <c r="AH197" i="24"/>
  <c r="BU173" i="24" s="1"/>
  <c r="AI173" i="24" s="1"/>
  <c r="Z58" i="12"/>
  <c r="AC31" i="11"/>
  <c r="AA55" i="12"/>
  <c r="AC27" i="11"/>
  <c r="AA54" i="12"/>
  <c r="AD38" i="11"/>
  <c r="AB56" i="12"/>
  <c r="Q10" i="12"/>
  <c r="Q17" i="12" s="1"/>
  <c r="W34" i="11"/>
  <c r="W43" i="34" s="1"/>
  <c r="AH133" i="24"/>
  <c r="BT109" i="24"/>
  <c r="AI140" i="24"/>
  <c r="BU116" i="24"/>
  <c r="AI136" i="24"/>
  <c r="BU112" i="24"/>
  <c r="AH139" i="24"/>
  <c r="BT115" i="24"/>
  <c r="AH141" i="24"/>
  <c r="BT117" i="24"/>
  <c r="AH143" i="24"/>
  <c r="BT119" i="24"/>
  <c r="AH131" i="24"/>
  <c r="BT107" i="24"/>
  <c r="AF150" i="24"/>
  <c r="BS106" i="24"/>
  <c r="AG130" i="24"/>
  <c r="AI148" i="24"/>
  <c r="BU124" i="24"/>
  <c r="AH135" i="24"/>
  <c r="BT111" i="24"/>
  <c r="AH137" i="24"/>
  <c r="BT113" i="24"/>
  <c r="AI132" i="24"/>
  <c r="BU108" i="24"/>
  <c r="AH145" i="24"/>
  <c r="BT121" i="24"/>
  <c r="AH147" i="24"/>
  <c r="BT123" i="24"/>
  <c r="AI144" i="24"/>
  <c r="BU120" i="24"/>
  <c r="J11" i="16"/>
  <c r="J12" i="16"/>
  <c r="W20" i="11"/>
  <c r="D70" i="11"/>
  <c r="D62" i="11"/>
  <c r="D63" i="11"/>
  <c r="D56" i="11"/>
  <c r="E56" i="11" s="1"/>
  <c r="F56" i="11" s="1"/>
  <c r="G56" i="11" s="1"/>
  <c r="H56" i="11" s="1"/>
  <c r="I56" i="11" s="1"/>
  <c r="J56" i="11" s="1"/>
  <c r="K56" i="11" s="1"/>
  <c r="L56" i="11" s="1"/>
  <c r="M56" i="11" s="1"/>
  <c r="N56" i="11" s="1"/>
  <c r="O56" i="11" s="1"/>
  <c r="P56" i="11" s="1"/>
  <c r="Q56" i="11" s="1"/>
  <c r="R56" i="11" s="1"/>
  <c r="S56" i="11" s="1"/>
  <c r="T56" i="11" s="1"/>
  <c r="U56" i="11" s="1"/>
  <c r="V56" i="11" s="1"/>
  <c r="W56" i="11" s="1"/>
  <c r="X56" i="11" s="1"/>
  <c r="Y56" i="11" s="1"/>
  <c r="Z56" i="11" s="1"/>
  <c r="AA56" i="11" s="1"/>
  <c r="AB56" i="11" s="1"/>
  <c r="AC56" i="11" s="1"/>
  <c r="AD56" i="11" s="1"/>
  <c r="AE56" i="11" s="1"/>
  <c r="AF56" i="11" s="1"/>
  <c r="AG56" i="11" s="1"/>
  <c r="AH56" i="11" s="1"/>
  <c r="AI56" i="11" s="1"/>
  <c r="AJ56" i="11" s="1"/>
  <c r="AK56" i="11" s="1"/>
  <c r="AL56" i="11" s="1"/>
  <c r="AM56" i="11" s="1"/>
  <c r="D55" i="11"/>
  <c r="E26" i="11"/>
  <c r="D29" i="11"/>
  <c r="E29" i="11" s="1"/>
  <c r="E54" i="1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AD54" i="11" s="1"/>
  <c r="AE54" i="11" s="1"/>
  <c r="AF54" i="11" s="1"/>
  <c r="AG54" i="11" s="1"/>
  <c r="AH54" i="11" s="1"/>
  <c r="AI54" i="11" s="1"/>
  <c r="AJ54" i="11" s="1"/>
  <c r="AK54" i="11" s="1"/>
  <c r="AL54" i="11" s="1"/>
  <c r="AM54" i="11" s="1"/>
  <c r="D21" i="11"/>
  <c r="E21" i="11" s="1"/>
  <c r="D53" i="11"/>
  <c r="E53" i="11" s="1"/>
  <c r="AQ134" i="24" l="1"/>
  <c r="CD110" i="24" s="1"/>
  <c r="CC110" i="24"/>
  <c r="AB6" i="40"/>
  <c r="AA27" i="14"/>
  <c r="AB15" i="26"/>
  <c r="U199" i="24"/>
  <c r="U9" i="29"/>
  <c r="U5" i="29"/>
  <c r="V155" i="24"/>
  <c r="V175" i="24" s="1"/>
  <c r="V203" i="24" s="1"/>
  <c r="P8" i="31" s="1"/>
  <c r="V41" i="34"/>
  <c r="Y43" i="21"/>
  <c r="X48" i="21"/>
  <c r="W24" i="14" s="1"/>
  <c r="Y40" i="21"/>
  <c r="X47" i="21"/>
  <c r="W25" i="14" s="1"/>
  <c r="U3" i="34"/>
  <c r="S5" i="31"/>
  <c r="U6" i="13"/>
  <c r="S7" i="14"/>
  <c r="D52" i="34"/>
  <c r="D53" i="34"/>
  <c r="E55" i="11"/>
  <c r="AA16" i="34"/>
  <c r="E70" i="11"/>
  <c r="E63" i="11"/>
  <c r="W33" i="11"/>
  <c r="W42" i="34"/>
  <c r="W41" i="34" s="1"/>
  <c r="AB14" i="34"/>
  <c r="X9" i="28"/>
  <c r="X26" i="28" s="1"/>
  <c r="V16" i="27"/>
  <c r="V2" i="29"/>
  <c r="W14" i="26"/>
  <c r="E62" i="11"/>
  <c r="AA58" i="12"/>
  <c r="Q52" i="12"/>
  <c r="Q60" i="12" s="1"/>
  <c r="V2" i="18"/>
  <c r="U25" i="18"/>
  <c r="U41" i="18"/>
  <c r="U30" i="18"/>
  <c r="U35" i="18"/>
  <c r="AI196" i="24"/>
  <c r="BV172" i="24" s="1"/>
  <c r="AJ172" i="24" s="1"/>
  <c r="AH191" i="24"/>
  <c r="BU167" i="24" s="1"/>
  <c r="AI167" i="24" s="1"/>
  <c r="AH183" i="24"/>
  <c r="BU159" i="24" s="1"/>
  <c r="AI159" i="24" s="1"/>
  <c r="AH187" i="24"/>
  <c r="BU163" i="24" s="1"/>
  <c r="AI163" i="24" s="1"/>
  <c r="AI192" i="24"/>
  <c r="BV168" i="24" s="1"/>
  <c r="AJ168" i="24" s="1"/>
  <c r="AH195" i="24"/>
  <c r="BU171" i="24" s="1"/>
  <c r="AI171" i="24" s="1"/>
  <c r="AI180" i="24"/>
  <c r="BV156" i="24" s="1"/>
  <c r="AJ156" i="24" s="1"/>
  <c r="AI197" i="24"/>
  <c r="BV173" i="24" s="1"/>
  <c r="AJ173" i="24" s="1"/>
  <c r="AI188" i="24"/>
  <c r="BV164" i="24" s="1"/>
  <c r="AJ164" i="24" s="1"/>
  <c r="AI182" i="24"/>
  <c r="BV158" i="24" s="1"/>
  <c r="AJ158" i="24" s="1"/>
  <c r="AI189" i="24"/>
  <c r="BV165" i="24" s="1"/>
  <c r="AJ165" i="24" s="1"/>
  <c r="AH194" i="24"/>
  <c r="BU170" i="24" s="1"/>
  <c r="AI170" i="24" s="1"/>
  <c r="AI186" i="24"/>
  <c r="BV162" i="24" s="1"/>
  <c r="AJ162" i="24" s="1"/>
  <c r="AI193" i="24"/>
  <c r="BV169" i="24" s="1"/>
  <c r="AJ169" i="24" s="1"/>
  <c r="AH181" i="24"/>
  <c r="BU157" i="24" s="1"/>
  <c r="AI157" i="24" s="1"/>
  <c r="AI184" i="24"/>
  <c r="BV160" i="24" s="1"/>
  <c r="AJ160" i="24" s="1"/>
  <c r="AI190" i="24"/>
  <c r="BV166" i="24" s="1"/>
  <c r="AJ166" i="24" s="1"/>
  <c r="AI185" i="24"/>
  <c r="BV161" i="24" s="1"/>
  <c r="AJ161" i="24" s="1"/>
  <c r="AD27" i="11"/>
  <c r="AB54" i="12"/>
  <c r="AE38" i="11"/>
  <c r="AC56" i="12"/>
  <c r="AD31" i="11"/>
  <c r="AB55" i="12"/>
  <c r="AC14" i="34" s="1"/>
  <c r="AC16" i="34" s="1"/>
  <c r="R10" i="12"/>
  <c r="R17" i="12" s="1"/>
  <c r="X34" i="11"/>
  <c r="F26" i="11"/>
  <c r="E25" i="11"/>
  <c r="F29" i="11"/>
  <c r="AJ144" i="24"/>
  <c r="BV120" i="24"/>
  <c r="AI143" i="24"/>
  <c r="BU119" i="24"/>
  <c r="AJ140" i="24"/>
  <c r="BV116" i="24"/>
  <c r="AI137" i="24"/>
  <c r="BU113" i="24"/>
  <c r="AJ148" i="24"/>
  <c r="BV124" i="24"/>
  <c r="AI135" i="24"/>
  <c r="BU111" i="24"/>
  <c r="AI145" i="24"/>
  <c r="BU121" i="24"/>
  <c r="AI139" i="24"/>
  <c r="BU115" i="24"/>
  <c r="AI147" i="24"/>
  <c r="BU123" i="24"/>
  <c r="AJ132" i="24"/>
  <c r="BV108" i="24"/>
  <c r="AG150" i="24"/>
  <c r="AH130" i="24"/>
  <c r="BT106" i="24"/>
  <c r="AI131" i="24"/>
  <c r="BU107" i="24"/>
  <c r="AI141" i="24"/>
  <c r="BU117" i="24"/>
  <c r="AJ136" i="24"/>
  <c r="BV112" i="24"/>
  <c r="AI133" i="24"/>
  <c r="BU109" i="24"/>
  <c r="F21" i="11"/>
  <c r="E19" i="11"/>
  <c r="J17" i="16"/>
  <c r="J16" i="11" s="1"/>
  <c r="K10" i="16"/>
  <c r="J18" i="16"/>
  <c r="J57" i="11" s="1"/>
  <c r="K13" i="16"/>
  <c r="K25" i="13" s="1"/>
  <c r="F53" i="11"/>
  <c r="E52" i="11"/>
  <c r="X20" i="11"/>
  <c r="AB26" i="26" l="1"/>
  <c r="AB18" i="26"/>
  <c r="AC22" i="13"/>
  <c r="AB16" i="26"/>
  <c r="V179" i="24"/>
  <c r="V9" i="29"/>
  <c r="V5" i="29"/>
  <c r="Z40" i="21"/>
  <c r="Y47" i="21"/>
  <c r="X25" i="14" s="1"/>
  <c r="Y48" i="21"/>
  <c r="X24" i="14" s="1"/>
  <c r="T7" i="14"/>
  <c r="V3" i="34"/>
  <c r="T5" i="31"/>
  <c r="V6" i="13"/>
  <c r="X33" i="11"/>
  <c r="X42" i="34"/>
  <c r="AB16" i="34"/>
  <c r="F55" i="11"/>
  <c r="X43" i="34"/>
  <c r="F63" i="11"/>
  <c r="F70" i="11"/>
  <c r="F62" i="11"/>
  <c r="F53" i="34" s="1"/>
  <c r="E52" i="34"/>
  <c r="E53" i="34"/>
  <c r="W2" i="29"/>
  <c r="W16" i="27"/>
  <c r="Y9" i="28"/>
  <c r="Y26" i="28" s="1"/>
  <c r="X14" i="26"/>
  <c r="AB58" i="12"/>
  <c r="R52" i="12"/>
  <c r="R60" i="12" s="1"/>
  <c r="V41" i="18"/>
  <c r="V30" i="18"/>
  <c r="V35" i="18"/>
  <c r="V25" i="18"/>
  <c r="W2" i="18"/>
  <c r="AI194" i="24"/>
  <c r="BV170" i="24" s="1"/>
  <c r="AJ170" i="24" s="1"/>
  <c r="AJ189" i="24"/>
  <c r="BW165" i="24" s="1"/>
  <c r="AK165" i="24" s="1"/>
  <c r="AJ180" i="24"/>
  <c r="BW156" i="24" s="1"/>
  <c r="AK156" i="24" s="1"/>
  <c r="AI183" i="24"/>
  <c r="BV159" i="24" s="1"/>
  <c r="AJ159" i="24" s="1"/>
  <c r="AJ197" i="24"/>
  <c r="BW173" i="24" s="1"/>
  <c r="AK173" i="24" s="1"/>
  <c r="AI181" i="24"/>
  <c r="BV157" i="24" s="1"/>
  <c r="AJ157" i="24" s="1"/>
  <c r="AJ185" i="24"/>
  <c r="BW161" i="24" s="1"/>
  <c r="AK161" i="24" s="1"/>
  <c r="AJ193" i="24"/>
  <c r="BW169" i="24" s="1"/>
  <c r="AK169" i="24" s="1"/>
  <c r="AJ182" i="24"/>
  <c r="BW158" i="24" s="1"/>
  <c r="AK158" i="24" s="1"/>
  <c r="AI195" i="24"/>
  <c r="BV171" i="24" s="1"/>
  <c r="AJ171" i="24" s="1"/>
  <c r="AI191" i="24"/>
  <c r="BV167" i="24" s="1"/>
  <c r="AJ167" i="24" s="1"/>
  <c r="AJ184" i="24"/>
  <c r="BW160" i="24" s="1"/>
  <c r="AK160" i="24" s="1"/>
  <c r="AI187" i="24"/>
  <c r="BV163" i="24" s="1"/>
  <c r="AJ163" i="24" s="1"/>
  <c r="AJ190" i="24"/>
  <c r="BW166" i="24" s="1"/>
  <c r="AK166" i="24" s="1"/>
  <c r="AJ186" i="24"/>
  <c r="BW162" i="24" s="1"/>
  <c r="AK162" i="24" s="1"/>
  <c r="AJ188" i="24"/>
  <c r="BW164" i="24" s="1"/>
  <c r="AK164" i="24" s="1"/>
  <c r="AJ192" i="24"/>
  <c r="BW168" i="24" s="1"/>
  <c r="AK168" i="24" s="1"/>
  <c r="AJ196" i="24"/>
  <c r="BW172" i="24" s="1"/>
  <c r="AK172" i="24" s="1"/>
  <c r="AF38" i="11"/>
  <c r="AD56" i="12"/>
  <c r="AE31" i="11"/>
  <c r="AC55" i="12"/>
  <c r="AE27" i="11"/>
  <c r="AC54" i="12"/>
  <c r="S10" i="12"/>
  <c r="S17" i="12" s="1"/>
  <c r="Y34" i="11"/>
  <c r="Y43" i="34" s="1"/>
  <c r="G62" i="11"/>
  <c r="G29" i="11"/>
  <c r="F25" i="11"/>
  <c r="G26" i="11"/>
  <c r="AJ137" i="24"/>
  <c r="BV113" i="24"/>
  <c r="AJ143" i="24"/>
  <c r="BV119" i="24"/>
  <c r="AJ145" i="24"/>
  <c r="BV121" i="24"/>
  <c r="AJ139" i="24"/>
  <c r="BV115" i="24"/>
  <c r="AJ147" i="24"/>
  <c r="BV123" i="24"/>
  <c r="AK136" i="24"/>
  <c r="BW112" i="24"/>
  <c r="AJ131" i="24"/>
  <c r="BV107" i="24"/>
  <c r="AK132" i="24"/>
  <c r="BW108" i="24"/>
  <c r="AJ135" i="24"/>
  <c r="BV111" i="24"/>
  <c r="AJ133" i="24"/>
  <c r="BV109" i="24"/>
  <c r="AJ141" i="24"/>
  <c r="BV117" i="24"/>
  <c r="AH150" i="24"/>
  <c r="AI130" i="24"/>
  <c r="BU106" i="24"/>
  <c r="AK148" i="24"/>
  <c r="BW124" i="24"/>
  <c r="AK140" i="24"/>
  <c r="BW116" i="24"/>
  <c r="AK144" i="24"/>
  <c r="BW120" i="24"/>
  <c r="G21" i="11"/>
  <c r="F19" i="11"/>
  <c r="K11" i="16"/>
  <c r="K12" i="16"/>
  <c r="F52" i="11"/>
  <c r="F21" i="34" s="1"/>
  <c r="G53" i="11"/>
  <c r="Y20" i="11"/>
  <c r="D13" i="11"/>
  <c r="AB17" i="26" l="1"/>
  <c r="AB19" i="26" s="1"/>
  <c r="AC4" i="39"/>
  <c r="AC5" i="39"/>
  <c r="AB22" i="26"/>
  <c r="AB68" i="12"/>
  <c r="V199" i="24"/>
  <c r="BI155" i="24"/>
  <c r="W155" i="24" s="1"/>
  <c r="W179" i="24" s="1"/>
  <c r="W199" i="24" s="1"/>
  <c r="W9" i="29"/>
  <c r="W5" i="29"/>
  <c r="Z37" i="21"/>
  <c r="Z19" i="13"/>
  <c r="Z43" i="21"/>
  <c r="AA40" i="21"/>
  <c r="Z47" i="21"/>
  <c r="Y25" i="14" s="1"/>
  <c r="W3" i="34"/>
  <c r="U5" i="31"/>
  <c r="W6" i="13"/>
  <c r="U7" i="14"/>
  <c r="AD14" i="34"/>
  <c r="G53" i="34"/>
  <c r="F52" i="34"/>
  <c r="G52" i="34"/>
  <c r="G63" i="11"/>
  <c r="G55" i="11"/>
  <c r="X41" i="34"/>
  <c r="G70" i="11"/>
  <c r="Y33" i="11"/>
  <c r="Y42" i="34"/>
  <c r="Y41" i="34" s="1"/>
  <c r="Y14" i="26"/>
  <c r="X16" i="27"/>
  <c r="Z9" i="28"/>
  <c r="Z26" i="28" s="1"/>
  <c r="X2" i="29"/>
  <c r="E13" i="11"/>
  <c r="E20" i="34" s="1"/>
  <c r="D20" i="34"/>
  <c r="F19" i="34"/>
  <c r="S52" i="12"/>
  <c r="S60" i="12" s="1"/>
  <c r="AC58" i="12"/>
  <c r="W25" i="18"/>
  <c r="W30" i="18"/>
  <c r="W35" i="18"/>
  <c r="W41" i="18"/>
  <c r="X2" i="18"/>
  <c r="AK184" i="24"/>
  <c r="BX160" i="24" s="1"/>
  <c r="AL160" i="24" s="1"/>
  <c r="AK186" i="24"/>
  <c r="BX162" i="24" s="1"/>
  <c r="AL162" i="24" s="1"/>
  <c r="AJ191" i="24"/>
  <c r="BW167" i="24" s="1"/>
  <c r="AK167" i="24" s="1"/>
  <c r="AK185" i="24"/>
  <c r="BX161" i="24" s="1"/>
  <c r="AL161" i="24" s="1"/>
  <c r="AK180" i="24"/>
  <c r="BX156" i="24" s="1"/>
  <c r="AL156" i="24" s="1"/>
  <c r="AK188" i="24"/>
  <c r="BX164" i="24" s="1"/>
  <c r="AL164" i="24" s="1"/>
  <c r="AJ183" i="24"/>
  <c r="BW159" i="24" s="1"/>
  <c r="AK159" i="24" s="1"/>
  <c r="AK196" i="24"/>
  <c r="BX172" i="24" s="1"/>
  <c r="AL172" i="24" s="1"/>
  <c r="AK190" i="24"/>
  <c r="BX166" i="24" s="1"/>
  <c r="AL166" i="24" s="1"/>
  <c r="AJ195" i="24"/>
  <c r="BW171" i="24" s="1"/>
  <c r="AK171" i="24" s="1"/>
  <c r="AJ181" i="24"/>
  <c r="BW157" i="24" s="1"/>
  <c r="AK157" i="24" s="1"/>
  <c r="AK189" i="24"/>
  <c r="BX165" i="24" s="1"/>
  <c r="AL165" i="24" s="1"/>
  <c r="AK193" i="24"/>
  <c r="BX169" i="24" s="1"/>
  <c r="AL169" i="24" s="1"/>
  <c r="AK192" i="24"/>
  <c r="BX168" i="24" s="1"/>
  <c r="AL168" i="24" s="1"/>
  <c r="AJ187" i="24"/>
  <c r="BW163" i="24" s="1"/>
  <c r="AK163" i="24" s="1"/>
  <c r="AK182" i="24"/>
  <c r="BX158" i="24" s="1"/>
  <c r="AL158" i="24" s="1"/>
  <c r="AK197" i="24"/>
  <c r="BX173" i="24" s="1"/>
  <c r="AL173" i="24" s="1"/>
  <c r="AJ194" i="24"/>
  <c r="BW170" i="24" s="1"/>
  <c r="AK170" i="24" s="1"/>
  <c r="BJ155" i="24"/>
  <c r="X155" i="24" s="1"/>
  <c r="W175" i="24"/>
  <c r="W203" i="24" s="1"/>
  <c r="Q8" i="31" s="1"/>
  <c r="AF31" i="11"/>
  <c r="AD55" i="12"/>
  <c r="AF27" i="11"/>
  <c r="AD54" i="12"/>
  <c r="AG38" i="11"/>
  <c r="AE56" i="12"/>
  <c r="T10" i="12"/>
  <c r="T17" i="12" s="1"/>
  <c r="Z34" i="11"/>
  <c r="H29" i="11"/>
  <c r="G25" i="11"/>
  <c r="H26" i="11"/>
  <c r="H62" i="11"/>
  <c r="AK141" i="24"/>
  <c r="BW117" i="24"/>
  <c r="AI150" i="24"/>
  <c r="AJ130" i="24"/>
  <c r="BV106" i="24"/>
  <c r="AK139" i="24"/>
  <c r="BW115" i="24"/>
  <c r="AK143" i="24"/>
  <c r="BW119" i="24"/>
  <c r="AL140" i="24"/>
  <c r="BX116" i="24"/>
  <c r="AK133" i="24"/>
  <c r="BW109" i="24"/>
  <c r="AL136" i="24"/>
  <c r="BX112" i="24"/>
  <c r="AK135" i="24"/>
  <c r="BW111" i="24"/>
  <c r="AK131" i="24"/>
  <c r="BW107" i="24"/>
  <c r="AL132" i="24"/>
  <c r="BX108" i="24"/>
  <c r="AL144" i="24"/>
  <c r="BX120" i="24"/>
  <c r="AL148" i="24"/>
  <c r="BX124" i="24"/>
  <c r="AK147" i="24"/>
  <c r="BW123" i="24"/>
  <c r="AK145" i="24"/>
  <c r="BW121" i="24"/>
  <c r="AK137" i="24"/>
  <c r="BW113" i="24"/>
  <c r="H21" i="11"/>
  <c r="G19" i="11"/>
  <c r="G19" i="34" s="1"/>
  <c r="K17" i="16"/>
  <c r="K16" i="11" s="1"/>
  <c r="L10" i="16"/>
  <c r="K18" i="16"/>
  <c r="K57" i="11" s="1"/>
  <c r="L13" i="16"/>
  <c r="L25" i="13" s="1"/>
  <c r="H53" i="11"/>
  <c r="G52" i="11"/>
  <c r="G21" i="34" s="1"/>
  <c r="Z20" i="11"/>
  <c r="D75" i="11"/>
  <c r="E75" i="11" s="1"/>
  <c r="F75" i="11" s="1"/>
  <c r="G75" i="11" s="1"/>
  <c r="H75" i="11" s="1"/>
  <c r="I75" i="11" s="1"/>
  <c r="J75" i="11" s="1"/>
  <c r="K75" i="11" s="1"/>
  <c r="L75" i="11" s="1"/>
  <c r="M75" i="11" s="1"/>
  <c r="N75" i="11" s="1"/>
  <c r="O75" i="11" s="1"/>
  <c r="P75" i="11" s="1"/>
  <c r="Q75" i="11" s="1"/>
  <c r="R75" i="11" s="1"/>
  <c r="S75" i="11" s="1"/>
  <c r="T75" i="11" s="1"/>
  <c r="U75" i="11" s="1"/>
  <c r="V75" i="11" s="1"/>
  <c r="W75" i="11" s="1"/>
  <c r="X75" i="11" s="1"/>
  <c r="Y75" i="11" s="1"/>
  <c r="Z75" i="11" s="1"/>
  <c r="AA75" i="11" s="1"/>
  <c r="AB75" i="11" s="1"/>
  <c r="AC75" i="11" s="1"/>
  <c r="AD75" i="11" s="1"/>
  <c r="AE75" i="11" s="1"/>
  <c r="AF75" i="11" s="1"/>
  <c r="AG75" i="11" s="1"/>
  <c r="AH75" i="11" s="1"/>
  <c r="AI75" i="11" s="1"/>
  <c r="AJ75" i="11" s="1"/>
  <c r="AK75" i="11" s="1"/>
  <c r="AL75" i="11" s="1"/>
  <c r="AM75" i="11" s="1"/>
  <c r="D74" i="11"/>
  <c r="E74" i="11" s="1"/>
  <c r="F74" i="11" s="1"/>
  <c r="G74" i="11" s="1"/>
  <c r="H74" i="11" s="1"/>
  <c r="I74" i="11" s="1"/>
  <c r="J74" i="11" s="1"/>
  <c r="K74" i="11" s="1"/>
  <c r="L74" i="11" s="1"/>
  <c r="M74" i="11" s="1"/>
  <c r="N74" i="11" s="1"/>
  <c r="O74" i="11" s="1"/>
  <c r="P74" i="11" s="1"/>
  <c r="Q74" i="11" s="1"/>
  <c r="R74" i="11" s="1"/>
  <c r="S74" i="11" s="1"/>
  <c r="T74" i="11" s="1"/>
  <c r="U74" i="11" s="1"/>
  <c r="V74" i="11" s="1"/>
  <c r="W74" i="11" s="1"/>
  <c r="X74" i="11" s="1"/>
  <c r="Y74" i="11" s="1"/>
  <c r="Z74" i="11" s="1"/>
  <c r="AA74" i="11" s="1"/>
  <c r="AB74" i="11" s="1"/>
  <c r="AC74" i="11" s="1"/>
  <c r="AD74" i="11" s="1"/>
  <c r="AE74" i="11" s="1"/>
  <c r="AF74" i="11" s="1"/>
  <c r="AG74" i="11" s="1"/>
  <c r="AH74" i="11" s="1"/>
  <c r="AI74" i="11" s="1"/>
  <c r="AJ74" i="11" s="1"/>
  <c r="AK74" i="11" s="1"/>
  <c r="AL74" i="11" s="1"/>
  <c r="AM74" i="11" s="1"/>
  <c r="D73" i="11"/>
  <c r="D71" i="11"/>
  <c r="D64" i="11"/>
  <c r="D30" i="34" s="1"/>
  <c r="D59" i="11"/>
  <c r="D52" i="11"/>
  <c r="D46" i="11"/>
  <c r="E46" i="11" s="1"/>
  <c r="F46" i="11" s="1"/>
  <c r="G46" i="11" s="1"/>
  <c r="H46" i="11" s="1"/>
  <c r="I46" i="11" s="1"/>
  <c r="J46" i="11" s="1"/>
  <c r="K46" i="11" s="1"/>
  <c r="L46" i="11" s="1"/>
  <c r="M46" i="11" s="1"/>
  <c r="N46" i="11" s="1"/>
  <c r="O46" i="11" s="1"/>
  <c r="P46" i="11" s="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AB46" i="11" s="1"/>
  <c r="AC46" i="11" s="1"/>
  <c r="AD46" i="11" s="1"/>
  <c r="AE46" i="11" s="1"/>
  <c r="AF46" i="11" s="1"/>
  <c r="AG46" i="11" s="1"/>
  <c r="AH46" i="11" s="1"/>
  <c r="AI46" i="11" s="1"/>
  <c r="AJ46" i="11" s="1"/>
  <c r="AK46" i="11" s="1"/>
  <c r="AL46" i="11" s="1"/>
  <c r="AM46" i="11" s="1"/>
  <c r="D34" i="11"/>
  <c r="D25" i="11"/>
  <c r="D19" i="11"/>
  <c r="D17" i="1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AB17" i="11" s="1"/>
  <c r="AC17" i="11" s="1"/>
  <c r="AD17" i="11" s="1"/>
  <c r="AE17" i="11" s="1"/>
  <c r="AF17" i="11" s="1"/>
  <c r="AG17" i="11" s="1"/>
  <c r="AH17" i="11" s="1"/>
  <c r="AI17" i="11" s="1"/>
  <c r="AJ17" i="11" s="1"/>
  <c r="AK17" i="11" s="1"/>
  <c r="AL17" i="11" s="1"/>
  <c r="AM17" i="11" s="1"/>
  <c r="AC6" i="39" l="1"/>
  <c r="AC6" i="40"/>
  <c r="AC15" i="26"/>
  <c r="AB27" i="14"/>
  <c r="X9" i="29"/>
  <c r="X5" i="29"/>
  <c r="AE14" i="34"/>
  <c r="AE16" i="34" s="1"/>
  <c r="AB40" i="21"/>
  <c r="AA47" i="21"/>
  <c r="Z25" i="14" s="1"/>
  <c r="Z48" i="21"/>
  <c r="Y24" i="14" s="1"/>
  <c r="V7" i="14"/>
  <c r="X3" i="34"/>
  <c r="V5" i="31"/>
  <c r="X6" i="13"/>
  <c r="F13" i="11"/>
  <c r="E71" i="11"/>
  <c r="Z33" i="11"/>
  <c r="Z42" i="34"/>
  <c r="Z43" i="34"/>
  <c r="H70" i="11"/>
  <c r="H55" i="11"/>
  <c r="AD16" i="34"/>
  <c r="H52" i="34"/>
  <c r="E59" i="11"/>
  <c r="E22" i="34" s="1"/>
  <c r="D23" i="34"/>
  <c r="D22" i="34"/>
  <c r="D24" i="34"/>
  <c r="H53" i="34"/>
  <c r="D33" i="11"/>
  <c r="E43" i="34"/>
  <c r="E42" i="34"/>
  <c r="H63" i="11"/>
  <c r="Z14" i="26"/>
  <c r="Y16" i="27"/>
  <c r="Y2" i="29"/>
  <c r="AA9" i="28"/>
  <c r="AA26" i="28" s="1"/>
  <c r="E19" i="34"/>
  <c r="E21" i="34"/>
  <c r="E64" i="11"/>
  <c r="D61" i="11"/>
  <c r="T52" i="12"/>
  <c r="T60" i="12" s="1"/>
  <c r="F59" i="11"/>
  <c r="D72" i="11"/>
  <c r="D58" i="34" s="1"/>
  <c r="E73" i="11"/>
  <c r="AD58" i="12"/>
  <c r="Y2" i="18"/>
  <c r="D12" i="11"/>
  <c r="X35" i="18"/>
  <c r="X41" i="18"/>
  <c r="X30" i="18"/>
  <c r="X25" i="18"/>
  <c r="AL185" i="24"/>
  <c r="BY161" i="24" s="1"/>
  <c r="AM161" i="24" s="1"/>
  <c r="AK181" i="24"/>
  <c r="BX157" i="24" s="1"/>
  <c r="AL157" i="24" s="1"/>
  <c r="AK183" i="24"/>
  <c r="BX159" i="24" s="1"/>
  <c r="AL159" i="24" s="1"/>
  <c r="AK191" i="24"/>
  <c r="BX167" i="24" s="1"/>
  <c r="AL167" i="24" s="1"/>
  <c r="AL196" i="24"/>
  <c r="BY172" i="24" s="1"/>
  <c r="AM172" i="24" s="1"/>
  <c r="AK194" i="24"/>
  <c r="BX170" i="24" s="1"/>
  <c r="AL170" i="24" s="1"/>
  <c r="AL182" i="24"/>
  <c r="BY158" i="24" s="1"/>
  <c r="AM158" i="24" s="1"/>
  <c r="AL192" i="24"/>
  <c r="BY168" i="24" s="1"/>
  <c r="AM168" i="24" s="1"/>
  <c r="AK195" i="24"/>
  <c r="BX171" i="24" s="1"/>
  <c r="AL171" i="24" s="1"/>
  <c r="AL188" i="24"/>
  <c r="BY164" i="24" s="1"/>
  <c r="AM164" i="24" s="1"/>
  <c r="AL186" i="24"/>
  <c r="BY162" i="24" s="1"/>
  <c r="AM162" i="24" s="1"/>
  <c r="AL189" i="24"/>
  <c r="BY165" i="24" s="1"/>
  <c r="AM165" i="24" s="1"/>
  <c r="AL193" i="24"/>
  <c r="BY169" i="24" s="1"/>
  <c r="AM169" i="24" s="1"/>
  <c r="AL190" i="24"/>
  <c r="BY166" i="24" s="1"/>
  <c r="AM166" i="24" s="1"/>
  <c r="AL180" i="24"/>
  <c r="BY156" i="24" s="1"/>
  <c r="AM156" i="24" s="1"/>
  <c r="AL184" i="24"/>
  <c r="BY160" i="24" s="1"/>
  <c r="AM160" i="24" s="1"/>
  <c r="AK187" i="24"/>
  <c r="BX163" i="24" s="1"/>
  <c r="AL163" i="24" s="1"/>
  <c r="AL197" i="24"/>
  <c r="BY173" i="24" s="1"/>
  <c r="AM173" i="24" s="1"/>
  <c r="X179" i="24"/>
  <c r="AG27" i="11"/>
  <c r="AE54" i="12"/>
  <c r="AH38" i="11"/>
  <c r="AF56" i="12"/>
  <c r="AE55" i="12"/>
  <c r="AG31" i="11"/>
  <c r="U10" i="12"/>
  <c r="U17" i="12" s="1"/>
  <c r="AA34" i="11"/>
  <c r="D28" i="11"/>
  <c r="D24" i="11" s="1"/>
  <c r="H25" i="11"/>
  <c r="I26" i="11"/>
  <c r="I29" i="11"/>
  <c r="E28" i="11"/>
  <c r="I62" i="11"/>
  <c r="I53" i="34" s="1"/>
  <c r="AL143" i="24"/>
  <c r="BX119" i="24"/>
  <c r="AJ150" i="24"/>
  <c r="AK130" i="24"/>
  <c r="BW106" i="24"/>
  <c r="AM148" i="24"/>
  <c r="BY124" i="24"/>
  <c r="AL135" i="24"/>
  <c r="BX111" i="24"/>
  <c r="AL133" i="24"/>
  <c r="BX109" i="24"/>
  <c r="AL139" i="24"/>
  <c r="BX115" i="24"/>
  <c r="AL145" i="24"/>
  <c r="BX121" i="24"/>
  <c r="AM132" i="24"/>
  <c r="BY108" i="24"/>
  <c r="AL137" i="24"/>
  <c r="BX113" i="24"/>
  <c r="AL147" i="24"/>
  <c r="BX123" i="24"/>
  <c r="AM144" i="24"/>
  <c r="BY120" i="24"/>
  <c r="AL131" i="24"/>
  <c r="BX107" i="24"/>
  <c r="AM136" i="24"/>
  <c r="BY112" i="24"/>
  <c r="AM140" i="24"/>
  <c r="BY116" i="24"/>
  <c r="AL141" i="24"/>
  <c r="BX117" i="24"/>
  <c r="I21" i="11"/>
  <c r="H19" i="11"/>
  <c r="L11" i="16"/>
  <c r="L12" i="16"/>
  <c r="H52" i="11"/>
  <c r="H21" i="34" s="1"/>
  <c r="I53" i="11"/>
  <c r="AA20" i="11"/>
  <c r="D6" i="13"/>
  <c r="AC26" i="26" l="1"/>
  <c r="AC18" i="26"/>
  <c r="AD22" i="13"/>
  <c r="AC16" i="26"/>
  <c r="Y9" i="29"/>
  <c r="Y5" i="29"/>
  <c r="AA37" i="21"/>
  <c r="AA19" i="13"/>
  <c r="AA43" i="21"/>
  <c r="AC40" i="21"/>
  <c r="AB47" i="21"/>
  <c r="AA25" i="14" s="1"/>
  <c r="Y3" i="34"/>
  <c r="W5" i="31"/>
  <c r="Y6" i="13"/>
  <c r="W7" i="14"/>
  <c r="F20" i="34"/>
  <c r="G13" i="11"/>
  <c r="G20" i="34" s="1"/>
  <c r="AA33" i="11"/>
  <c r="AA42" i="34"/>
  <c r="Z41" i="34"/>
  <c r="AF14" i="34"/>
  <c r="E61" i="11"/>
  <c r="E30" i="34"/>
  <c r="F71" i="11"/>
  <c r="F23" i="34"/>
  <c r="F24" i="34"/>
  <c r="I63" i="11"/>
  <c r="E41" i="34"/>
  <c r="F22" i="34"/>
  <c r="E23" i="34"/>
  <c r="E24" i="34"/>
  <c r="D57" i="34"/>
  <c r="I55" i="11"/>
  <c r="I52" i="34"/>
  <c r="E24" i="11"/>
  <c r="E39" i="34"/>
  <c r="E38" i="34"/>
  <c r="I70" i="11"/>
  <c r="AA43" i="34"/>
  <c r="AB9" i="28"/>
  <c r="AB26" i="28" s="1"/>
  <c r="Z16" i="27"/>
  <c r="Z2" i="29"/>
  <c r="Z5" i="29" s="1"/>
  <c r="AA14" i="26"/>
  <c r="H19" i="34"/>
  <c r="F64" i="11"/>
  <c r="U52" i="12"/>
  <c r="U60" i="12" s="1"/>
  <c r="F73" i="11"/>
  <c r="E72" i="11"/>
  <c r="E57" i="34" s="1"/>
  <c r="G64" i="11"/>
  <c r="G59" i="11"/>
  <c r="G22" i="34" s="1"/>
  <c r="Z2" i="18"/>
  <c r="Y25" i="18"/>
  <c r="Y35" i="18"/>
  <c r="Y41" i="18"/>
  <c r="Y30" i="18"/>
  <c r="C7" i="14"/>
  <c r="AM184" i="24"/>
  <c r="BZ160" i="24" s="1"/>
  <c r="AN160" i="24" s="1"/>
  <c r="AM180" i="24"/>
  <c r="BZ156" i="24" s="1"/>
  <c r="AN156" i="24" s="1"/>
  <c r="AM186" i="24"/>
  <c r="BZ162" i="24" s="1"/>
  <c r="AN162" i="24" s="1"/>
  <c r="AM182" i="24"/>
  <c r="BZ158" i="24" s="1"/>
  <c r="AN158" i="24" s="1"/>
  <c r="AL183" i="24"/>
  <c r="BY159" i="24" s="1"/>
  <c r="AM159" i="24" s="1"/>
  <c r="AM189" i="24"/>
  <c r="BZ165" i="24" s="1"/>
  <c r="AN165" i="24" s="1"/>
  <c r="AL191" i="24"/>
  <c r="BY167" i="24" s="1"/>
  <c r="AM167" i="24" s="1"/>
  <c r="AM197" i="24"/>
  <c r="BZ173" i="24" s="1"/>
  <c r="AN173" i="24" s="1"/>
  <c r="AM190" i="24"/>
  <c r="BZ166" i="24" s="1"/>
  <c r="AN166" i="24" s="1"/>
  <c r="AM188" i="24"/>
  <c r="BZ164" i="24" s="1"/>
  <c r="AN164" i="24" s="1"/>
  <c r="AL194" i="24"/>
  <c r="BY170" i="24" s="1"/>
  <c r="AM170" i="24" s="1"/>
  <c r="AL181" i="24"/>
  <c r="BY157" i="24" s="1"/>
  <c r="AM157" i="24" s="1"/>
  <c r="AM192" i="24"/>
  <c r="BZ168" i="24" s="1"/>
  <c r="AN168" i="24" s="1"/>
  <c r="AL187" i="24"/>
  <c r="BY163" i="24" s="1"/>
  <c r="AM163" i="24" s="1"/>
  <c r="AM193" i="24"/>
  <c r="BZ169" i="24" s="1"/>
  <c r="AN169" i="24" s="1"/>
  <c r="AL195" i="24"/>
  <c r="BY171" i="24" s="1"/>
  <c r="AM171" i="24" s="1"/>
  <c r="AM196" i="24"/>
  <c r="BZ172" i="24" s="1"/>
  <c r="AN172" i="24" s="1"/>
  <c r="AM185" i="24"/>
  <c r="BZ161" i="24" s="1"/>
  <c r="AN161" i="24" s="1"/>
  <c r="BK155" i="24"/>
  <c r="Y155" i="24" s="1"/>
  <c r="X199" i="24"/>
  <c r="X175" i="24"/>
  <c r="X203" i="24" s="1"/>
  <c r="R8" i="31" s="1"/>
  <c r="AI38" i="11"/>
  <c r="AG56" i="12"/>
  <c r="AH31" i="11"/>
  <c r="AF55" i="12"/>
  <c r="AE58" i="12"/>
  <c r="AH27" i="11"/>
  <c r="AF54" i="12"/>
  <c r="V10" i="12"/>
  <c r="V17" i="12" s="1"/>
  <c r="AB34" i="11"/>
  <c r="AB43" i="34" s="1"/>
  <c r="F28" i="11"/>
  <c r="J26" i="11"/>
  <c r="I25" i="11"/>
  <c r="J62" i="11"/>
  <c r="J29" i="11"/>
  <c r="AM139" i="24"/>
  <c r="BY115" i="24"/>
  <c r="AM135" i="24"/>
  <c r="BY111" i="24"/>
  <c r="AK150" i="24"/>
  <c r="AL130" i="24"/>
  <c r="BX106" i="24"/>
  <c r="AN132" i="24"/>
  <c r="BZ108" i="24"/>
  <c r="AM141" i="24"/>
  <c r="BY117" i="24"/>
  <c r="AN136" i="24"/>
  <c r="BZ112" i="24"/>
  <c r="AN144" i="24"/>
  <c r="BZ120" i="24"/>
  <c r="AM137" i="24"/>
  <c r="BY113" i="24"/>
  <c r="AM145" i="24"/>
  <c r="BY121" i="24"/>
  <c r="AM133" i="24"/>
  <c r="BY109" i="24"/>
  <c r="AN148" i="24"/>
  <c r="BZ124" i="24"/>
  <c r="AN140" i="24"/>
  <c r="BZ116" i="24"/>
  <c r="AM131" i="24"/>
  <c r="BY107" i="24"/>
  <c r="AM147" i="24"/>
  <c r="BY123" i="24"/>
  <c r="AM143" i="24"/>
  <c r="BY119" i="24"/>
  <c r="J21" i="11"/>
  <c r="I19" i="11"/>
  <c r="I19" i="34" s="1"/>
  <c r="L17" i="16"/>
  <c r="L16" i="11" s="1"/>
  <c r="M10" i="16"/>
  <c r="L18" i="16"/>
  <c r="L57" i="11" s="1"/>
  <c r="M13" i="16"/>
  <c r="M25" i="13" s="1"/>
  <c r="J53" i="11"/>
  <c r="I52" i="11"/>
  <c r="I21" i="34" s="1"/>
  <c r="AB20" i="11"/>
  <c r="C58" i="12"/>
  <c r="C50" i="12"/>
  <c r="C44" i="12"/>
  <c r="C22" i="12"/>
  <c r="C15" i="12"/>
  <c r="C10" i="12"/>
  <c r="AC17" i="26" l="1"/>
  <c r="AC19" i="26" s="1"/>
  <c r="AD4" i="39"/>
  <c r="AD6" i="39" s="1"/>
  <c r="AD5" i="39"/>
  <c r="AC22" i="26"/>
  <c r="AC68" i="12"/>
  <c r="E25" i="34"/>
  <c r="AG14" i="34"/>
  <c r="AG16" i="34" s="1"/>
  <c r="B8" i="30"/>
  <c r="AD40" i="21"/>
  <c r="AC47" i="21"/>
  <c r="AB25" i="14" s="1"/>
  <c r="AB43" i="21"/>
  <c r="AA48" i="21"/>
  <c r="Z24" i="14" s="1"/>
  <c r="X7" i="14"/>
  <c r="Z3" i="34"/>
  <c r="X5" i="31"/>
  <c r="Z6" i="13"/>
  <c r="H13" i="11"/>
  <c r="I13" i="11" s="1"/>
  <c r="F25" i="34"/>
  <c r="J70" i="11"/>
  <c r="F24" i="11"/>
  <c r="F39" i="34"/>
  <c r="F38" i="34"/>
  <c r="G23" i="34"/>
  <c r="G24" i="34"/>
  <c r="G25" i="34" s="1"/>
  <c r="AA41" i="34"/>
  <c r="J55" i="11"/>
  <c r="G71" i="11"/>
  <c r="AF16" i="34"/>
  <c r="J52" i="34"/>
  <c r="AB33" i="11"/>
  <c r="AB42" i="34"/>
  <c r="G61" i="11"/>
  <c r="G30" i="34"/>
  <c r="F61" i="11"/>
  <c r="F30" i="34"/>
  <c r="E58" i="34"/>
  <c r="E37" i="34"/>
  <c r="E46" i="34" s="1"/>
  <c r="J53" i="34"/>
  <c r="D60" i="34"/>
  <c r="J63" i="11"/>
  <c r="Z9" i="29"/>
  <c r="AA16" i="27"/>
  <c r="AB14" i="26"/>
  <c r="AC9" i="28"/>
  <c r="AC26" i="28" s="1"/>
  <c r="AA2" i="29"/>
  <c r="V52" i="12"/>
  <c r="V60" i="12" s="1"/>
  <c r="H64" i="11"/>
  <c r="H59" i="11"/>
  <c r="F72" i="11"/>
  <c r="F58" i="34" s="1"/>
  <c r="G73" i="11"/>
  <c r="AA2" i="18"/>
  <c r="Z30" i="18"/>
  <c r="Z41" i="18"/>
  <c r="Z25" i="18"/>
  <c r="Z35" i="18"/>
  <c r="AM181" i="24"/>
  <c r="BZ157" i="24" s="1"/>
  <c r="AN157" i="24" s="1"/>
  <c r="AN193" i="24"/>
  <c r="CA169" i="24" s="1"/>
  <c r="AO169" i="24" s="1"/>
  <c r="AM194" i="24"/>
  <c r="BZ170" i="24" s="1"/>
  <c r="AN170" i="24" s="1"/>
  <c r="AM191" i="24"/>
  <c r="BZ167" i="24" s="1"/>
  <c r="AN167" i="24" s="1"/>
  <c r="AN186" i="24"/>
  <c r="CA162" i="24" s="1"/>
  <c r="AO162" i="24" s="1"/>
  <c r="AN182" i="24"/>
  <c r="CA158" i="24" s="1"/>
  <c r="AO158" i="24" s="1"/>
  <c r="AN185" i="24"/>
  <c r="CA161" i="24" s="1"/>
  <c r="AO161" i="24" s="1"/>
  <c r="AM187" i="24"/>
  <c r="BZ163" i="24" s="1"/>
  <c r="AN163" i="24" s="1"/>
  <c r="AN188" i="24"/>
  <c r="CA164" i="24" s="1"/>
  <c r="AO164" i="24" s="1"/>
  <c r="AN189" i="24"/>
  <c r="CA165" i="24" s="1"/>
  <c r="AO165" i="24" s="1"/>
  <c r="AN180" i="24"/>
  <c r="CA156" i="24" s="1"/>
  <c r="AO156" i="24" s="1"/>
  <c r="AM195" i="24"/>
  <c r="BZ171" i="24" s="1"/>
  <c r="AN171" i="24" s="1"/>
  <c r="AN197" i="24"/>
  <c r="CA173" i="24" s="1"/>
  <c r="AO173" i="24" s="1"/>
  <c r="AN196" i="24"/>
  <c r="CA172" i="24" s="1"/>
  <c r="AO172" i="24" s="1"/>
  <c r="AN192" i="24"/>
  <c r="CA168" i="24" s="1"/>
  <c r="AO168" i="24" s="1"/>
  <c r="AN190" i="24"/>
  <c r="CA166" i="24" s="1"/>
  <c r="AO166" i="24" s="1"/>
  <c r="AM183" i="24"/>
  <c r="BZ159" i="24" s="1"/>
  <c r="AN159" i="24" s="1"/>
  <c r="AN184" i="24"/>
  <c r="CA160" i="24" s="1"/>
  <c r="AO160" i="24" s="1"/>
  <c r="Y179" i="24"/>
  <c r="Y175" i="24"/>
  <c r="Y203" i="24" s="1"/>
  <c r="S8" i="31" s="1"/>
  <c r="AF58" i="12"/>
  <c r="AG55" i="12"/>
  <c r="AI31" i="11"/>
  <c r="AI27" i="11"/>
  <c r="AG54" i="12"/>
  <c r="AJ38" i="11"/>
  <c r="AH56" i="12"/>
  <c r="W10" i="12"/>
  <c r="W17" i="12" s="1"/>
  <c r="AC34" i="11"/>
  <c r="AC43" i="34" s="1"/>
  <c r="K29" i="11"/>
  <c r="J25" i="11"/>
  <c r="K26" i="11"/>
  <c r="K62" i="11"/>
  <c r="K53" i="34" s="1"/>
  <c r="G28" i="11"/>
  <c r="AN137" i="24"/>
  <c r="BZ113" i="24"/>
  <c r="AO136" i="24"/>
  <c r="CA112" i="24"/>
  <c r="AO132" i="24"/>
  <c r="CA108" i="24"/>
  <c r="AN147" i="24"/>
  <c r="BZ123" i="24"/>
  <c r="AO140" i="24"/>
  <c r="CA116" i="24"/>
  <c r="AN133" i="24"/>
  <c r="BZ109" i="24"/>
  <c r="AN135" i="24"/>
  <c r="BZ111" i="24"/>
  <c r="AO144" i="24"/>
  <c r="CA120" i="24"/>
  <c r="AN141" i="24"/>
  <c r="BZ117" i="24"/>
  <c r="AL150" i="24"/>
  <c r="AM130" i="24"/>
  <c r="BY106" i="24"/>
  <c r="AN143" i="24"/>
  <c r="BZ119" i="24"/>
  <c r="AN131" i="24"/>
  <c r="BZ107" i="24"/>
  <c r="AO148" i="24"/>
  <c r="CA124" i="24"/>
  <c r="AN145" i="24"/>
  <c r="BZ121" i="24"/>
  <c r="AN139" i="24"/>
  <c r="BZ115" i="24"/>
  <c r="K21" i="11"/>
  <c r="J19" i="11"/>
  <c r="M11" i="16"/>
  <c r="M12" i="16"/>
  <c r="J52" i="11"/>
  <c r="J21" i="34" s="1"/>
  <c r="K53" i="11"/>
  <c r="AC20" i="11"/>
  <c r="C17" i="12"/>
  <c r="C61" i="11"/>
  <c r="C52" i="11"/>
  <c r="C48" i="11"/>
  <c r="C34" i="11"/>
  <c r="C28" i="11"/>
  <c r="C25" i="11"/>
  <c r="C19" i="11"/>
  <c r="D19" i="34" s="1"/>
  <c r="C12" i="11"/>
  <c r="AD6" i="40" l="1"/>
  <c r="AC27" i="14"/>
  <c r="AD15" i="26"/>
  <c r="H20" i="34"/>
  <c r="AA9" i="29"/>
  <c r="AA5" i="29"/>
  <c r="F37" i="34"/>
  <c r="F46" i="34" s="1"/>
  <c r="AH14" i="34"/>
  <c r="AH16" i="34" s="1"/>
  <c r="AC43" i="21"/>
  <c r="AB48" i="21"/>
  <c r="AA24" i="14" s="1"/>
  <c r="AE40" i="21"/>
  <c r="AD47" i="21"/>
  <c r="AC25" i="14" s="1"/>
  <c r="AA3" i="34"/>
  <c r="Y5" i="31"/>
  <c r="AA6" i="13"/>
  <c r="Y7" i="14"/>
  <c r="K63" i="11"/>
  <c r="AB41" i="34"/>
  <c r="F57" i="34"/>
  <c r="H23" i="34"/>
  <c r="H24" i="34"/>
  <c r="H71" i="11"/>
  <c r="K55" i="11"/>
  <c r="H22" i="34"/>
  <c r="C33" i="11"/>
  <c r="D43" i="34"/>
  <c r="D42" i="34"/>
  <c r="D39" i="34"/>
  <c r="D38" i="34"/>
  <c r="C51" i="11"/>
  <c r="D7" i="36" s="1"/>
  <c r="D21" i="34"/>
  <c r="D25" i="34" s="1"/>
  <c r="G24" i="11"/>
  <c r="G39" i="34"/>
  <c r="G38" i="34"/>
  <c r="K52" i="34"/>
  <c r="AC33" i="11"/>
  <c r="AC42" i="34"/>
  <c r="AC41" i="34" s="1"/>
  <c r="H61" i="11"/>
  <c r="H30" i="34"/>
  <c r="K70" i="11"/>
  <c r="AB16" i="27"/>
  <c r="AD9" i="28"/>
  <c r="AD26" i="28" s="1"/>
  <c r="AB2" i="29"/>
  <c r="AC14" i="26"/>
  <c r="J19" i="34"/>
  <c r="I20" i="34"/>
  <c r="C52" i="12"/>
  <c r="C60" i="12" s="1"/>
  <c r="W52" i="12"/>
  <c r="W60" i="12" s="1"/>
  <c r="I59" i="11"/>
  <c r="I22" i="34" s="1"/>
  <c r="G72" i="11"/>
  <c r="G57" i="34" s="1"/>
  <c r="H73" i="11"/>
  <c r="I64" i="11"/>
  <c r="AG58" i="12"/>
  <c r="AA30" i="18"/>
  <c r="AA25" i="18"/>
  <c r="AA41" i="18"/>
  <c r="AA35" i="18"/>
  <c r="AB2" i="18"/>
  <c r="AN195" i="24"/>
  <c r="CA171" i="24" s="1"/>
  <c r="AO171" i="24" s="1"/>
  <c r="AO192" i="24"/>
  <c r="CB168" i="24" s="1"/>
  <c r="AP168" i="24" s="1"/>
  <c r="AO180" i="24"/>
  <c r="CB156" i="24" s="1"/>
  <c r="AP156" i="24" s="1"/>
  <c r="AO185" i="24"/>
  <c r="CB161" i="24" s="1"/>
  <c r="AP161" i="24" s="1"/>
  <c r="AN194" i="24"/>
  <c r="CA170" i="24" s="1"/>
  <c r="AO170" i="24" s="1"/>
  <c r="AN187" i="24"/>
  <c r="CA163" i="24" s="1"/>
  <c r="AO163" i="24" s="1"/>
  <c r="AO184" i="24"/>
  <c r="CB160" i="24" s="1"/>
  <c r="AP160" i="24" s="1"/>
  <c r="AO196" i="24"/>
  <c r="CB172" i="24" s="1"/>
  <c r="AP172" i="24" s="1"/>
  <c r="AO189" i="24"/>
  <c r="CB165" i="24" s="1"/>
  <c r="AP165" i="24" s="1"/>
  <c r="AO182" i="24"/>
  <c r="CB158" i="24" s="1"/>
  <c r="AP158" i="24" s="1"/>
  <c r="AO193" i="24"/>
  <c r="CB169" i="24" s="1"/>
  <c r="AP169" i="24" s="1"/>
  <c r="AO190" i="24"/>
  <c r="CB166" i="24" s="1"/>
  <c r="AP166" i="24" s="1"/>
  <c r="AN191" i="24"/>
  <c r="CA167" i="24" s="1"/>
  <c r="AO167" i="24" s="1"/>
  <c r="AN183" i="24"/>
  <c r="CA159" i="24" s="1"/>
  <c r="AO159" i="24" s="1"/>
  <c r="AO197" i="24"/>
  <c r="CB173" i="24" s="1"/>
  <c r="AP173" i="24" s="1"/>
  <c r="AO188" i="24"/>
  <c r="CB164" i="24" s="1"/>
  <c r="AP164" i="24" s="1"/>
  <c r="AO186" i="24"/>
  <c r="CB162" i="24" s="1"/>
  <c r="AP162" i="24" s="1"/>
  <c r="AN181" i="24"/>
  <c r="CA157" i="24" s="1"/>
  <c r="AO157" i="24" s="1"/>
  <c r="Y199" i="24"/>
  <c r="BL155" i="24"/>
  <c r="Z155" i="24" s="1"/>
  <c r="AJ27" i="11"/>
  <c r="AH54" i="12"/>
  <c r="AJ31" i="11"/>
  <c r="AH55" i="12"/>
  <c r="AI14" i="34" s="1"/>
  <c r="AI16" i="34" s="1"/>
  <c r="AK38" i="11"/>
  <c r="AI56" i="12"/>
  <c r="X10" i="12"/>
  <c r="X17" i="12" s="1"/>
  <c r="AD34" i="11"/>
  <c r="AD43" i="34" s="1"/>
  <c r="H28" i="11"/>
  <c r="L62" i="11"/>
  <c r="L53" i="34" s="1"/>
  <c r="L29" i="11"/>
  <c r="K25" i="11"/>
  <c r="L26" i="11"/>
  <c r="AO139" i="24"/>
  <c r="CA115" i="24"/>
  <c r="AO143" i="24"/>
  <c r="CA119" i="24"/>
  <c r="AP136" i="24"/>
  <c r="CB112" i="24"/>
  <c r="AO135" i="24"/>
  <c r="CA111" i="24"/>
  <c r="AP144" i="24"/>
  <c r="CB120" i="24"/>
  <c r="AP148" i="24"/>
  <c r="CB124" i="24"/>
  <c r="AO133" i="24"/>
  <c r="CA109" i="24"/>
  <c r="AO147" i="24"/>
  <c r="CA123" i="24"/>
  <c r="AO141" i="24"/>
  <c r="CA117" i="24"/>
  <c r="AO145" i="24"/>
  <c r="CA121" i="24"/>
  <c r="AO131" i="24"/>
  <c r="CA107" i="24"/>
  <c r="AN130" i="24"/>
  <c r="AM150" i="24"/>
  <c r="BZ106" i="24"/>
  <c r="AP140" i="24"/>
  <c r="CB116" i="24"/>
  <c r="AP132" i="24"/>
  <c r="CB108" i="24"/>
  <c r="AO137" i="24"/>
  <c r="CA113" i="24"/>
  <c r="L21" i="11"/>
  <c r="K19" i="11"/>
  <c r="K19" i="34" s="1"/>
  <c r="M17" i="16"/>
  <c r="M16" i="11" s="1"/>
  <c r="N10" i="16"/>
  <c r="N13" i="16"/>
  <c r="N25" i="13" s="1"/>
  <c r="M18" i="16"/>
  <c r="M57" i="11" s="1"/>
  <c r="L53" i="11"/>
  <c r="K52" i="11"/>
  <c r="K21" i="34" s="1"/>
  <c r="AD20" i="11"/>
  <c r="J13" i="11"/>
  <c r="J20" i="34" s="1"/>
  <c r="C24" i="11"/>
  <c r="C44" i="11" s="1"/>
  <c r="C69" i="11"/>
  <c r="C79" i="11" s="1"/>
  <c r="AE22" i="13" l="1"/>
  <c r="AD18" i="26"/>
  <c r="AD26" i="26"/>
  <c r="D37" i="34"/>
  <c r="AB9" i="29"/>
  <c r="AB5" i="29"/>
  <c r="AF40" i="21"/>
  <c r="AE47" i="21"/>
  <c r="AD25" i="14" s="1"/>
  <c r="AC48" i="21"/>
  <c r="AB24" i="14" s="1"/>
  <c r="AD43" i="21"/>
  <c r="Z7" i="14"/>
  <c r="AB3" i="34"/>
  <c r="Z5" i="31"/>
  <c r="AB6" i="13"/>
  <c r="H25" i="34"/>
  <c r="I71" i="11"/>
  <c r="L63" i="11"/>
  <c r="L52" i="34"/>
  <c r="I61" i="11"/>
  <c r="I30" i="34"/>
  <c r="I23" i="34"/>
  <c r="I24" i="34"/>
  <c r="G37" i="34"/>
  <c r="G46" i="34" s="1"/>
  <c r="L55" i="11"/>
  <c r="H24" i="11"/>
  <c r="H38" i="34"/>
  <c r="H39" i="34"/>
  <c r="G58" i="34"/>
  <c r="L70" i="11"/>
  <c r="D41" i="34"/>
  <c r="D46" i="34" s="1"/>
  <c r="AD33" i="11"/>
  <c r="AD42" i="34"/>
  <c r="AD41" i="34" s="1"/>
  <c r="AC16" i="27"/>
  <c r="AC2" i="29"/>
  <c r="AE9" i="28"/>
  <c r="AE26" i="28" s="1"/>
  <c r="AD14" i="26"/>
  <c r="C83" i="11"/>
  <c r="X52" i="12"/>
  <c r="X60" i="12" s="1"/>
  <c r="J64" i="11"/>
  <c r="J59" i="11"/>
  <c r="H72" i="11"/>
  <c r="H57" i="34" s="1"/>
  <c r="I73" i="11"/>
  <c r="AB30" i="18"/>
  <c r="AB35" i="18"/>
  <c r="AB41" i="18"/>
  <c r="AB25" i="18"/>
  <c r="AC2" i="18"/>
  <c r="AP190" i="24"/>
  <c r="CC166" i="24" s="1"/>
  <c r="AQ166" i="24" s="1"/>
  <c r="AP197" i="24"/>
  <c r="CC173" i="24" s="1"/>
  <c r="AQ173" i="24" s="1"/>
  <c r="AP193" i="24"/>
  <c r="CC169" i="24" s="1"/>
  <c r="AQ169" i="24" s="1"/>
  <c r="AP184" i="24"/>
  <c r="CC160" i="24" s="1"/>
  <c r="AQ160" i="24" s="1"/>
  <c r="AP180" i="24"/>
  <c r="CC156" i="24" s="1"/>
  <c r="AQ156" i="24" s="1"/>
  <c r="AP188" i="24"/>
  <c r="CC164" i="24" s="1"/>
  <c r="AQ164" i="24" s="1"/>
  <c r="AP185" i="24"/>
  <c r="CC161" i="24" s="1"/>
  <c r="AQ161" i="24" s="1"/>
  <c r="AO181" i="24"/>
  <c r="CB157" i="24" s="1"/>
  <c r="AP157" i="24" s="1"/>
  <c r="AO183" i="24"/>
  <c r="CB159" i="24" s="1"/>
  <c r="AP159" i="24" s="1"/>
  <c r="AP182" i="24"/>
  <c r="CC158" i="24" s="1"/>
  <c r="AQ158" i="24" s="1"/>
  <c r="AO187" i="24"/>
  <c r="CB163" i="24" s="1"/>
  <c r="AP163" i="24" s="1"/>
  <c r="AP192" i="24"/>
  <c r="CC168" i="24" s="1"/>
  <c r="AQ168" i="24" s="1"/>
  <c r="AP196" i="24"/>
  <c r="CC172" i="24" s="1"/>
  <c r="AQ172" i="24" s="1"/>
  <c r="AP186" i="24"/>
  <c r="CC162" i="24" s="1"/>
  <c r="AQ162" i="24" s="1"/>
  <c r="AO191" i="24"/>
  <c r="CB167" i="24" s="1"/>
  <c r="AP167" i="24" s="1"/>
  <c r="AP189" i="24"/>
  <c r="CC165" i="24" s="1"/>
  <c r="AQ165" i="24" s="1"/>
  <c r="AO194" i="24"/>
  <c r="CB170" i="24" s="1"/>
  <c r="AP170" i="24" s="1"/>
  <c r="AO195" i="24"/>
  <c r="CB171" i="24" s="1"/>
  <c r="AP171" i="24" s="1"/>
  <c r="Z179" i="24"/>
  <c r="AH58" i="12"/>
  <c r="AK31" i="11"/>
  <c r="AI55" i="12"/>
  <c r="AL38" i="11"/>
  <c r="AJ56" i="12"/>
  <c r="AK27" i="11"/>
  <c r="AI54" i="12"/>
  <c r="Y10" i="12"/>
  <c r="Y17" i="12" s="1"/>
  <c r="AE34" i="11"/>
  <c r="AE43" i="34" s="1"/>
  <c r="M29" i="11"/>
  <c r="M62" i="11"/>
  <c r="L25" i="11"/>
  <c r="M26" i="11"/>
  <c r="I28" i="11"/>
  <c r="AP145" i="24"/>
  <c r="CB121" i="24"/>
  <c r="AQ148" i="24"/>
  <c r="CD124" i="24" s="1"/>
  <c r="CC124" i="24"/>
  <c r="AP143" i="24"/>
  <c r="CB119" i="24"/>
  <c r="AQ132" i="24"/>
  <c r="CD108" i="24" s="1"/>
  <c r="CC108" i="24"/>
  <c r="AN150" i="24"/>
  <c r="CA106" i="24"/>
  <c r="AO130" i="24"/>
  <c r="AP147" i="24"/>
  <c r="CB123" i="24"/>
  <c r="AP135" i="24"/>
  <c r="CB111" i="24"/>
  <c r="AP137" i="24"/>
  <c r="CB113" i="24"/>
  <c r="AQ140" i="24"/>
  <c r="CD116" i="24" s="1"/>
  <c r="CC116" i="24"/>
  <c r="AP131" i="24"/>
  <c r="CB107" i="24"/>
  <c r="AP141" i="24"/>
  <c r="CB117" i="24"/>
  <c r="AP133" i="24"/>
  <c r="CB109" i="24"/>
  <c r="AQ144" i="24"/>
  <c r="CD120" i="24" s="1"/>
  <c r="CC120" i="24"/>
  <c r="AQ136" i="24"/>
  <c r="CD112" i="24" s="1"/>
  <c r="CC112" i="24"/>
  <c r="AP139" i="24"/>
  <c r="CB115" i="24"/>
  <c r="M21" i="11"/>
  <c r="L19" i="11"/>
  <c r="L19" i="34" s="1"/>
  <c r="N11" i="16"/>
  <c r="N12" i="16"/>
  <c r="L52" i="11"/>
  <c r="L21" i="34" s="1"/>
  <c r="M53" i="11"/>
  <c r="AE20" i="11"/>
  <c r="K13" i="11"/>
  <c r="K20" i="34" s="1"/>
  <c r="AD16" i="26" l="1"/>
  <c r="AE5" i="39"/>
  <c r="AD68" i="12"/>
  <c r="AD22" i="26"/>
  <c r="AC9" i="29"/>
  <c r="AC5" i="29"/>
  <c r="H37" i="34"/>
  <c r="H46" i="34" s="1"/>
  <c r="AE43" i="21"/>
  <c r="AD48" i="21"/>
  <c r="AC24" i="14" s="1"/>
  <c r="AG40" i="21"/>
  <c r="AF47" i="21"/>
  <c r="AE25" i="14" s="1"/>
  <c r="AC3" i="34"/>
  <c r="AA5" i="31"/>
  <c r="AC6" i="13"/>
  <c r="AA7" i="14"/>
  <c r="M52" i="34"/>
  <c r="M70" i="11"/>
  <c r="I24" i="11"/>
  <c r="I39" i="34"/>
  <c r="I38" i="34"/>
  <c r="J71" i="11"/>
  <c r="J61" i="11"/>
  <c r="J30" i="34"/>
  <c r="M53" i="34"/>
  <c r="M63" i="11"/>
  <c r="I25" i="34"/>
  <c r="M55" i="11"/>
  <c r="AE33" i="11"/>
  <c r="AE42" i="34"/>
  <c r="AJ14" i="34"/>
  <c r="AJ16" i="34" s="1"/>
  <c r="J23" i="34"/>
  <c r="J24" i="34"/>
  <c r="H58" i="34"/>
  <c r="J22" i="34"/>
  <c r="AE14" i="26"/>
  <c r="AF9" i="28"/>
  <c r="AF26" i="28" s="1"/>
  <c r="AD16" i="27"/>
  <c r="AD2" i="29"/>
  <c r="Y52" i="12"/>
  <c r="Y60" i="12" s="1"/>
  <c r="I72" i="11"/>
  <c r="I58" i="34" s="1"/>
  <c r="J73" i="11"/>
  <c r="K59" i="11"/>
  <c r="K64" i="11"/>
  <c r="AC25" i="18"/>
  <c r="AC30" i="18"/>
  <c r="AC41" i="18"/>
  <c r="AC35" i="18"/>
  <c r="AD2" i="18"/>
  <c r="AQ192" i="24"/>
  <c r="CD168" i="24" s="1"/>
  <c r="AP191" i="24"/>
  <c r="CC167" i="24" s="1"/>
  <c r="AQ167" i="24" s="1"/>
  <c r="AP187" i="24"/>
  <c r="CC163" i="24" s="1"/>
  <c r="AQ163" i="24" s="1"/>
  <c r="AQ185" i="24"/>
  <c r="CD161" i="24" s="1"/>
  <c r="AQ193" i="24"/>
  <c r="CD169" i="24" s="1"/>
  <c r="AQ189" i="24"/>
  <c r="CD165" i="24" s="1"/>
  <c r="AP181" i="24"/>
  <c r="CC157" i="24" s="1"/>
  <c r="AQ157" i="24" s="1"/>
  <c r="AP195" i="24"/>
  <c r="CC171" i="24" s="1"/>
  <c r="AQ171" i="24" s="1"/>
  <c r="AQ186" i="24"/>
  <c r="CD162" i="24" s="1"/>
  <c r="AQ182" i="24"/>
  <c r="CD158" i="24" s="1"/>
  <c r="AQ188" i="24"/>
  <c r="CD164" i="24" s="1"/>
  <c r="AQ197" i="24"/>
  <c r="CD173" i="24" s="1"/>
  <c r="AQ184" i="24"/>
  <c r="CD160" i="24" s="1"/>
  <c r="AP194" i="24"/>
  <c r="CC170" i="24" s="1"/>
  <c r="AQ170" i="24" s="1"/>
  <c r="AQ196" i="24"/>
  <c r="CD172" i="24" s="1"/>
  <c r="AP183" i="24"/>
  <c r="CC159" i="24" s="1"/>
  <c r="AQ159" i="24" s="1"/>
  <c r="AQ180" i="24"/>
  <c r="CD156" i="24" s="1"/>
  <c r="AQ190" i="24"/>
  <c r="CD166" i="24" s="1"/>
  <c r="Z199" i="24"/>
  <c r="BM155" i="24"/>
  <c r="AA155" i="24" s="1"/>
  <c r="Z175" i="24"/>
  <c r="Z203" i="24" s="1"/>
  <c r="T8" i="31" s="1"/>
  <c r="AM38" i="11"/>
  <c r="AL56" i="12" s="1"/>
  <c r="AK56" i="12"/>
  <c r="AI58" i="12"/>
  <c r="AL27" i="11"/>
  <c r="AJ54" i="12"/>
  <c r="AJ55" i="12"/>
  <c r="AL31" i="11"/>
  <c r="Z10" i="12"/>
  <c r="Z17" i="12" s="1"/>
  <c r="AF34" i="11"/>
  <c r="AF43" i="34" s="1"/>
  <c r="J28" i="11"/>
  <c r="N29" i="11"/>
  <c r="O29" i="11" s="1"/>
  <c r="P29" i="11" s="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AB29" i="11" s="1"/>
  <c r="AC29" i="11" s="1"/>
  <c r="AD29" i="11" s="1"/>
  <c r="AE29" i="11" s="1"/>
  <c r="AF29" i="11" s="1"/>
  <c r="AG29" i="11" s="1"/>
  <c r="AH29" i="11" s="1"/>
  <c r="AI29" i="11" s="1"/>
  <c r="AJ29" i="11" s="1"/>
  <c r="AK29" i="11" s="1"/>
  <c r="AL29" i="11" s="1"/>
  <c r="AM29" i="11" s="1"/>
  <c r="N26" i="11"/>
  <c r="M25" i="11"/>
  <c r="N62" i="11"/>
  <c r="N53" i="34" s="1"/>
  <c r="AO150" i="24"/>
  <c r="AP130" i="24"/>
  <c r="CB106" i="24"/>
  <c r="AQ139" i="24"/>
  <c r="CD115" i="24" s="1"/>
  <c r="CC115" i="24"/>
  <c r="AQ141" i="24"/>
  <c r="CD117" i="24" s="1"/>
  <c r="CC117" i="24"/>
  <c r="AQ135" i="24"/>
  <c r="CD111" i="24" s="1"/>
  <c r="CC111" i="24"/>
  <c r="AQ143" i="24"/>
  <c r="CD119" i="24" s="1"/>
  <c r="CC119" i="24"/>
  <c r="AQ145" i="24"/>
  <c r="CD121" i="24" s="1"/>
  <c r="CC121" i="24"/>
  <c r="AQ133" i="24"/>
  <c r="CD109" i="24" s="1"/>
  <c r="CC109" i="24"/>
  <c r="AQ131" i="24"/>
  <c r="CD107" i="24" s="1"/>
  <c r="CC107" i="24"/>
  <c r="AQ137" i="24"/>
  <c r="CD113" i="24" s="1"/>
  <c r="CC113" i="24"/>
  <c r="AQ147" i="24"/>
  <c r="CD123" i="24" s="1"/>
  <c r="CC123" i="24"/>
  <c r="N21" i="11"/>
  <c r="M19" i="11"/>
  <c r="O10" i="16"/>
  <c r="N17" i="16"/>
  <c r="N16" i="11" s="1"/>
  <c r="N18" i="16"/>
  <c r="N57" i="11" s="1"/>
  <c r="O13" i="16"/>
  <c r="O25" i="13" s="1"/>
  <c r="N53" i="11"/>
  <c r="M52" i="11"/>
  <c r="M21" i="34" s="1"/>
  <c r="AF20" i="11"/>
  <c r="L13" i="11"/>
  <c r="L20" i="34" s="1"/>
  <c r="AD17" i="26" l="1"/>
  <c r="AD19" i="26" s="1"/>
  <c r="AE4" i="39"/>
  <c r="AE6" i="39" s="1"/>
  <c r="AE7" i="39" s="1"/>
  <c r="AD9" i="29"/>
  <c r="AD5" i="29"/>
  <c r="AK14" i="34"/>
  <c r="AK16" i="34" s="1"/>
  <c r="AH40" i="21"/>
  <c r="AG47" i="21"/>
  <c r="AF25" i="14" s="1"/>
  <c r="AE48" i="21"/>
  <c r="AD24" i="14" s="1"/>
  <c r="AF43" i="21"/>
  <c r="AB7" i="14"/>
  <c r="AD3" i="34"/>
  <c r="AB5" i="31"/>
  <c r="AD6" i="13"/>
  <c r="J25" i="34"/>
  <c r="K23" i="34"/>
  <c r="K24" i="34"/>
  <c r="N70" i="11"/>
  <c r="AE41" i="34"/>
  <c r="K71" i="11"/>
  <c r="K22" i="34"/>
  <c r="K61" i="11"/>
  <c r="K30" i="34"/>
  <c r="I37" i="34"/>
  <c r="I46" i="34" s="1"/>
  <c r="N55" i="11"/>
  <c r="O55" i="11" s="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55" i="11" s="1"/>
  <c r="AC55" i="11" s="1"/>
  <c r="AD55" i="11" s="1"/>
  <c r="N52" i="34"/>
  <c r="J24" i="11"/>
  <c r="J38" i="34"/>
  <c r="J39" i="34"/>
  <c r="AF33" i="11"/>
  <c r="AF42" i="34"/>
  <c r="AF41" i="34" s="1"/>
  <c r="N63" i="11"/>
  <c r="I57" i="34"/>
  <c r="AE2" i="29"/>
  <c r="AG9" i="28"/>
  <c r="AG26" i="28" s="1"/>
  <c r="AF14" i="26"/>
  <c r="AE16" i="27"/>
  <c r="M19" i="34"/>
  <c r="Z52" i="12"/>
  <c r="Z60" i="12" s="1"/>
  <c r="L59" i="11"/>
  <c r="L64" i="11"/>
  <c r="J72" i="11"/>
  <c r="J58" i="34" s="1"/>
  <c r="K73" i="11"/>
  <c r="AD41" i="18"/>
  <c r="AD30" i="18"/>
  <c r="AD25" i="18"/>
  <c r="AD35" i="18"/>
  <c r="AE2" i="18"/>
  <c r="AJ58" i="12"/>
  <c r="AQ181" i="24"/>
  <c r="CD157" i="24" s="1"/>
  <c r="AQ187" i="24"/>
  <c r="CD163" i="24" s="1"/>
  <c r="AQ195" i="24"/>
  <c r="CD171" i="24" s="1"/>
  <c r="AQ194" i="24"/>
  <c r="CD170" i="24" s="1"/>
  <c r="AQ191" i="24"/>
  <c r="CD167" i="24" s="1"/>
  <c r="AQ183" i="24"/>
  <c r="CD159" i="24" s="1"/>
  <c r="AA179" i="24"/>
  <c r="AM27" i="11"/>
  <c r="AL54" i="12" s="1"/>
  <c r="AK54" i="12"/>
  <c r="AM31" i="11"/>
  <c r="AL55" i="12" s="1"/>
  <c r="AK55" i="12"/>
  <c r="AA10" i="12"/>
  <c r="AA17" i="12" s="1"/>
  <c r="AG34" i="11"/>
  <c r="N25" i="11"/>
  <c r="O26" i="11"/>
  <c r="O62" i="11"/>
  <c r="O53" i="34" s="1"/>
  <c r="K28" i="11"/>
  <c r="AP150" i="24"/>
  <c r="AQ130" i="24"/>
  <c r="CC106" i="24"/>
  <c r="O21" i="11"/>
  <c r="N19" i="11"/>
  <c r="O11" i="16"/>
  <c r="O12" i="16"/>
  <c r="N52" i="11"/>
  <c r="N21" i="34" s="1"/>
  <c r="O53" i="11"/>
  <c r="AG20" i="11"/>
  <c r="M13" i="11"/>
  <c r="AE6" i="40" l="1"/>
  <c r="AE40" i="40" s="1"/>
  <c r="AE15" i="26"/>
  <c r="AD27" i="14"/>
  <c r="J57" i="34"/>
  <c r="AE9" i="29"/>
  <c r="AE5" i="29"/>
  <c r="AE55" i="11"/>
  <c r="AF55" i="11" s="1"/>
  <c r="AG43" i="21"/>
  <c r="AF48" i="21"/>
  <c r="AE24" i="14" s="1"/>
  <c r="AI40" i="21"/>
  <c r="AH47" i="21"/>
  <c r="AG25" i="14" s="1"/>
  <c r="AE3" i="34"/>
  <c r="AC5" i="31"/>
  <c r="AE6" i="13"/>
  <c r="AC7" i="14"/>
  <c r="L61" i="11"/>
  <c r="L30" i="34"/>
  <c r="O70" i="11"/>
  <c r="K24" i="11"/>
  <c r="K38" i="34"/>
  <c r="K39" i="34"/>
  <c r="AG33" i="11"/>
  <c r="AG42" i="34"/>
  <c r="AL14" i="34"/>
  <c r="AL16" i="34" s="1"/>
  <c r="L23" i="34"/>
  <c r="L24" i="34"/>
  <c r="O63" i="11"/>
  <c r="J37" i="34"/>
  <c r="J46" i="34" s="1"/>
  <c r="L71" i="11"/>
  <c r="O52" i="34"/>
  <c r="AM14" i="34"/>
  <c r="AG43" i="34"/>
  <c r="K25" i="34"/>
  <c r="L22" i="34"/>
  <c r="AF16" i="27"/>
  <c r="AG14" i="26"/>
  <c r="AH9" i="28"/>
  <c r="AH26" i="28" s="1"/>
  <c r="AF2" i="29"/>
  <c r="M20" i="34"/>
  <c r="N19" i="34"/>
  <c r="AA52" i="12"/>
  <c r="AA60" i="12" s="1"/>
  <c r="AK58" i="12"/>
  <c r="M64" i="11"/>
  <c r="K72" i="11"/>
  <c r="K57" i="34" s="1"/>
  <c r="L73" i="11"/>
  <c r="M59" i="11"/>
  <c r="AL58" i="12"/>
  <c r="AE35" i="18"/>
  <c r="AE41" i="18"/>
  <c r="AE30" i="18"/>
  <c r="AE25" i="18"/>
  <c r="AF2" i="18"/>
  <c r="AA199" i="24"/>
  <c r="BN155" i="24"/>
  <c r="AB155" i="24" s="1"/>
  <c r="AA175" i="24"/>
  <c r="AA203" i="24" s="1"/>
  <c r="U8" i="31" s="1"/>
  <c r="AB10" i="12"/>
  <c r="AB17" i="12" s="1"/>
  <c r="AH34" i="11"/>
  <c r="AH43" i="34" s="1"/>
  <c r="O25" i="11"/>
  <c r="P26" i="11"/>
  <c r="L28" i="11"/>
  <c r="P62" i="11"/>
  <c r="AQ150" i="24"/>
  <c r="CD106" i="24"/>
  <c r="P21" i="11"/>
  <c r="O19" i="11"/>
  <c r="P10" i="16"/>
  <c r="O17" i="16"/>
  <c r="O16" i="11" s="1"/>
  <c r="P13" i="16"/>
  <c r="P25" i="13" s="1"/>
  <c r="O18" i="16"/>
  <c r="O57" i="11" s="1"/>
  <c r="O52" i="11"/>
  <c r="O21" i="34" s="1"/>
  <c r="P53" i="11"/>
  <c r="AH20" i="11"/>
  <c r="N13" i="11"/>
  <c r="N20" i="34" s="1"/>
  <c r="AE26" i="26" l="1"/>
  <c r="AF22" i="13"/>
  <c r="AE18" i="26"/>
  <c r="AF9" i="29"/>
  <c r="AF5" i="29"/>
  <c r="AJ40" i="21"/>
  <c r="AI47" i="21"/>
  <c r="AH25" i="14" s="1"/>
  <c r="AG48" i="21"/>
  <c r="AF24" i="14" s="1"/>
  <c r="AG55" i="11" s="1"/>
  <c r="AH43" i="21"/>
  <c r="AD7" i="14"/>
  <c r="AF3" i="34"/>
  <c r="AD5" i="31"/>
  <c r="AF6" i="13"/>
  <c r="M71" i="11"/>
  <c r="K37" i="34"/>
  <c r="K46" i="34" s="1"/>
  <c r="P70" i="11"/>
  <c r="P63" i="11"/>
  <c r="P52" i="34"/>
  <c r="AH33" i="11"/>
  <c r="AH42" i="34"/>
  <c r="M61" i="11"/>
  <c r="M30" i="34"/>
  <c r="P53" i="34"/>
  <c r="AG41" i="34"/>
  <c r="K58" i="34"/>
  <c r="AM16" i="34"/>
  <c r="L24" i="11"/>
  <c r="L38" i="34"/>
  <c r="L39" i="34"/>
  <c r="M23" i="34"/>
  <c r="M24" i="34"/>
  <c r="L25" i="34"/>
  <c r="M22" i="34"/>
  <c r="AG2" i="29"/>
  <c r="AI9" i="28"/>
  <c r="AI26" i="28" s="1"/>
  <c r="AG16" i="27"/>
  <c r="AH14" i="26"/>
  <c r="O19" i="34"/>
  <c r="AB52" i="12"/>
  <c r="AB60" i="12" s="1"/>
  <c r="N59" i="11"/>
  <c r="N22" i="34" s="1"/>
  <c r="M73" i="11"/>
  <c r="L72" i="11"/>
  <c r="L58" i="34" s="1"/>
  <c r="N64" i="11"/>
  <c r="AF30" i="18"/>
  <c r="AF25" i="18"/>
  <c r="AF41" i="18"/>
  <c r="AF35" i="18"/>
  <c r="AG2" i="18"/>
  <c r="AB179" i="24"/>
  <c r="AC10" i="12"/>
  <c r="AC17" i="12" s="1"/>
  <c r="AI34" i="11"/>
  <c r="Q62" i="11"/>
  <c r="M28" i="11"/>
  <c r="P25" i="11"/>
  <c r="Q26" i="11"/>
  <c r="Q21" i="11"/>
  <c r="P19" i="11"/>
  <c r="P11" i="16"/>
  <c r="P12" i="16"/>
  <c r="P52" i="11"/>
  <c r="P21" i="34" s="1"/>
  <c r="Q53" i="11"/>
  <c r="AI20" i="11"/>
  <c r="O13" i="11"/>
  <c r="AE16" i="26" l="1"/>
  <c r="AF5" i="39"/>
  <c r="AE68" i="12"/>
  <c r="AE22" i="26"/>
  <c r="AG9" i="29"/>
  <c r="AG5" i="29"/>
  <c r="L37" i="34"/>
  <c r="L46" i="34" s="1"/>
  <c r="AI43" i="21"/>
  <c r="AH48" i="21"/>
  <c r="AG24" i="14" s="1"/>
  <c r="AH55" i="11" s="1"/>
  <c r="AH37" i="21"/>
  <c r="AH19" i="13"/>
  <c r="AK40" i="21"/>
  <c r="AJ47" i="21"/>
  <c r="AI25" i="14" s="1"/>
  <c r="AG3" i="34"/>
  <c r="AE5" i="31"/>
  <c r="AG6" i="13"/>
  <c r="AE7" i="14"/>
  <c r="M25" i="34"/>
  <c r="Q52" i="34"/>
  <c r="AH41" i="34"/>
  <c r="Q53" i="34"/>
  <c r="L57" i="34"/>
  <c r="AI33" i="11"/>
  <c r="AI42" i="34"/>
  <c r="AI43" i="34"/>
  <c r="Q70" i="11"/>
  <c r="N71" i="11"/>
  <c r="M24" i="11"/>
  <c r="M38" i="34"/>
  <c r="M39" i="34"/>
  <c r="N61" i="11"/>
  <c r="N30" i="34"/>
  <c r="N23" i="34"/>
  <c r="N24" i="34"/>
  <c r="Q63" i="11"/>
  <c r="AJ9" i="28"/>
  <c r="AJ26" i="28" s="1"/>
  <c r="AH16" i="27"/>
  <c r="AI14" i="26"/>
  <c r="AH2" i="29"/>
  <c r="P19" i="34"/>
  <c r="O20" i="34"/>
  <c r="AC52" i="12"/>
  <c r="AC60" i="12" s="1"/>
  <c r="N73" i="11"/>
  <c r="M72" i="11"/>
  <c r="M57" i="34" s="1"/>
  <c r="O64" i="11"/>
  <c r="O59" i="11"/>
  <c r="AG35" i="18"/>
  <c r="AG25" i="18"/>
  <c r="AG41" i="18"/>
  <c r="AG30" i="18"/>
  <c r="AH2" i="18"/>
  <c r="AB199" i="24"/>
  <c r="BO155" i="24"/>
  <c r="AC155" i="24" s="1"/>
  <c r="AB175" i="24"/>
  <c r="AB203" i="24" s="1"/>
  <c r="V8" i="31" s="1"/>
  <c r="AD10" i="12"/>
  <c r="AD17" i="12" s="1"/>
  <c r="AJ34" i="11"/>
  <c r="AJ43" i="34" s="1"/>
  <c r="R26" i="11"/>
  <c r="Q25" i="11"/>
  <c r="R62" i="11"/>
  <c r="R53" i="34" s="1"/>
  <c r="N28" i="11"/>
  <c r="R21" i="11"/>
  <c r="Q19" i="11"/>
  <c r="P17" i="16"/>
  <c r="P16" i="11" s="1"/>
  <c r="Q10" i="16"/>
  <c r="P18" i="16"/>
  <c r="P57" i="11" s="1"/>
  <c r="Q13" i="16"/>
  <c r="Q25" i="13" s="1"/>
  <c r="Q52" i="11"/>
  <c r="Q21" i="34" s="1"/>
  <c r="R53" i="11"/>
  <c r="AJ20" i="11"/>
  <c r="P13" i="11"/>
  <c r="AE17" i="26" l="1"/>
  <c r="AE19" i="26" s="1"/>
  <c r="AF4" i="39"/>
  <c r="AF6" i="39" s="1"/>
  <c r="AF7" i="39" s="1"/>
  <c r="AH9" i="29"/>
  <c r="AH5" i="29"/>
  <c r="M37" i="34"/>
  <c r="M46" i="34" s="1"/>
  <c r="AL40" i="21"/>
  <c r="AK47" i="21"/>
  <c r="AJ25" i="14" s="1"/>
  <c r="AJ43" i="21"/>
  <c r="AI48" i="21"/>
  <c r="AH24" i="14" s="1"/>
  <c r="AI55" i="11" s="1"/>
  <c r="AF7" i="14"/>
  <c r="AH3" i="34"/>
  <c r="AF5" i="31"/>
  <c r="AH6" i="13"/>
  <c r="N25" i="34"/>
  <c r="R70" i="11"/>
  <c r="N24" i="11"/>
  <c r="N39" i="34"/>
  <c r="N38" i="34"/>
  <c r="O23" i="34"/>
  <c r="O24" i="34"/>
  <c r="O22" i="34"/>
  <c r="O71" i="11"/>
  <c r="M58" i="34"/>
  <c r="R52" i="34"/>
  <c r="AJ33" i="11"/>
  <c r="AJ42" i="34"/>
  <c r="AJ41" i="34" s="1"/>
  <c r="O61" i="11"/>
  <c r="O30" i="34"/>
  <c r="R63" i="11"/>
  <c r="AI41" i="34"/>
  <c r="AI2" i="29"/>
  <c r="AK9" i="28"/>
  <c r="AK26" i="28" s="1"/>
  <c r="AJ14" i="26"/>
  <c r="AI16" i="27"/>
  <c r="P20" i="34"/>
  <c r="Q19" i="34"/>
  <c r="AD52" i="12"/>
  <c r="AD60" i="12" s="1"/>
  <c r="P64" i="11"/>
  <c r="P59" i="11"/>
  <c r="N72" i="11"/>
  <c r="N58" i="34" s="1"/>
  <c r="O73" i="11"/>
  <c r="AH25" i="18"/>
  <c r="AH30" i="18"/>
  <c r="AH41" i="18"/>
  <c r="AH35" i="18"/>
  <c r="AI2" i="18"/>
  <c r="AC179" i="24"/>
  <c r="AE10" i="12"/>
  <c r="AE17" i="12" s="1"/>
  <c r="AK34" i="11"/>
  <c r="S62" i="11"/>
  <c r="R25" i="11"/>
  <c r="S26" i="11"/>
  <c r="S21" i="11"/>
  <c r="R19" i="11"/>
  <c r="R19" i="34" s="1"/>
  <c r="Q11" i="16"/>
  <c r="Q12" i="16"/>
  <c r="S53" i="11"/>
  <c r="R52" i="11"/>
  <c r="R21" i="34" s="1"/>
  <c r="AK20" i="11"/>
  <c r="Q13" i="11"/>
  <c r="AF6" i="40" l="1"/>
  <c r="AF40" i="40" s="1"/>
  <c r="AF15" i="26"/>
  <c r="AE27" i="14"/>
  <c r="N57" i="34"/>
  <c r="AI9" i="29"/>
  <c r="AI5" i="29"/>
  <c r="N37" i="34"/>
  <c r="N46" i="34" s="1"/>
  <c r="AK43" i="21"/>
  <c r="AJ48" i="21"/>
  <c r="AI24" i="14" s="1"/>
  <c r="AJ55" i="11" s="1"/>
  <c r="AM40" i="21"/>
  <c r="AM47" i="21" s="1"/>
  <c r="AL25" i="14" s="1"/>
  <c r="AL47" i="21"/>
  <c r="AK25" i="14" s="1"/>
  <c r="AI3" i="34"/>
  <c r="AG5" i="31"/>
  <c r="AI6" i="13"/>
  <c r="AG7" i="14"/>
  <c r="S52" i="34"/>
  <c r="Q59" i="11"/>
  <c r="Q22" i="34"/>
  <c r="P23" i="34"/>
  <c r="AK33" i="11"/>
  <c r="AK42" i="34"/>
  <c r="P61" i="11"/>
  <c r="P30" i="34"/>
  <c r="S63" i="11"/>
  <c r="AK43" i="34"/>
  <c r="S53" i="34"/>
  <c r="P71" i="11"/>
  <c r="P22" i="34"/>
  <c r="O25" i="34"/>
  <c r="P24" i="34"/>
  <c r="S70" i="11"/>
  <c r="AK14" i="26"/>
  <c r="AL9" i="28"/>
  <c r="AL26" i="28" s="1"/>
  <c r="AJ2" i="29"/>
  <c r="AJ16" i="27"/>
  <c r="Q20" i="34"/>
  <c r="AE52" i="12"/>
  <c r="AE60" i="12" s="1"/>
  <c r="P73" i="11"/>
  <c r="O72" i="11"/>
  <c r="O58" i="34" s="1"/>
  <c r="Q64" i="11"/>
  <c r="AI35" i="18"/>
  <c r="AI25" i="18"/>
  <c r="AI41" i="18"/>
  <c r="AI30" i="18"/>
  <c r="AJ2" i="18"/>
  <c r="AC199" i="24"/>
  <c r="BP155" i="24"/>
  <c r="AD155" i="24" s="1"/>
  <c r="AC175" i="24"/>
  <c r="AC203" i="24" s="1"/>
  <c r="W8" i="31" s="1"/>
  <c r="AF10" i="12"/>
  <c r="AF17" i="12" s="1"/>
  <c r="AL34" i="11"/>
  <c r="AL43" i="34" s="1"/>
  <c r="AM34" i="11"/>
  <c r="T62" i="11"/>
  <c r="T26" i="11"/>
  <c r="S25" i="11"/>
  <c r="T21" i="11"/>
  <c r="S19" i="11"/>
  <c r="Q17" i="16"/>
  <c r="Q16" i="11" s="1"/>
  <c r="R10" i="16"/>
  <c r="Q18" i="16"/>
  <c r="Q57" i="11" s="1"/>
  <c r="R13" i="16"/>
  <c r="R25" i="13" s="1"/>
  <c r="S52" i="11"/>
  <c r="S21" i="34" s="1"/>
  <c r="T53" i="11"/>
  <c r="AL20" i="11"/>
  <c r="R13" i="11"/>
  <c r="R20" i="34" s="1"/>
  <c r="AF18" i="26" l="1"/>
  <c r="AG22" i="13"/>
  <c r="AF26" i="26"/>
  <c r="AF16" i="26"/>
  <c r="AJ9" i="29"/>
  <c r="AJ5" i="29"/>
  <c r="AK48" i="21"/>
  <c r="AJ24" i="14" s="1"/>
  <c r="AK55" i="11" s="1"/>
  <c r="AL43" i="21"/>
  <c r="AH7" i="14"/>
  <c r="AJ3" i="34"/>
  <c r="AH5" i="31"/>
  <c r="AJ6" i="13"/>
  <c r="T52" i="34"/>
  <c r="T70" i="11"/>
  <c r="T53" i="34"/>
  <c r="Q61" i="11"/>
  <c r="Q30" i="34"/>
  <c r="P25" i="34"/>
  <c r="O57" i="34"/>
  <c r="AL33" i="11"/>
  <c r="AM43" i="34"/>
  <c r="AL42" i="34"/>
  <c r="AL41" i="34" s="1"/>
  <c r="AM33" i="11"/>
  <c r="AM42" i="34"/>
  <c r="Q71" i="11"/>
  <c r="T63" i="11"/>
  <c r="AK41" i="34"/>
  <c r="R59" i="11"/>
  <c r="R22" i="34" s="1"/>
  <c r="Q23" i="34"/>
  <c r="AL14" i="26"/>
  <c r="AM9" i="28"/>
  <c r="AM26" i="28" s="1"/>
  <c r="AK16" i="27"/>
  <c r="AK2" i="29"/>
  <c r="S19" i="34"/>
  <c r="Q24" i="34"/>
  <c r="AF52" i="12"/>
  <c r="AF60" i="12" s="1"/>
  <c r="R64" i="11"/>
  <c r="Q73" i="11"/>
  <c r="P72" i="11"/>
  <c r="AJ41" i="18"/>
  <c r="AJ30" i="18"/>
  <c r="AJ25" i="18"/>
  <c r="AJ35" i="18"/>
  <c r="AK2" i="18"/>
  <c r="AD179" i="24"/>
  <c r="AG10" i="12"/>
  <c r="AG17" i="12" s="1"/>
  <c r="U62" i="11"/>
  <c r="T25" i="11"/>
  <c r="U26" i="11"/>
  <c r="U21" i="11"/>
  <c r="T19" i="11"/>
  <c r="R11" i="16"/>
  <c r="R12" i="16"/>
  <c r="U53" i="11"/>
  <c r="T52" i="11"/>
  <c r="T21" i="34" s="1"/>
  <c r="AM20" i="11"/>
  <c r="S13" i="11"/>
  <c r="AF17" i="26" l="1"/>
  <c r="AF19" i="26" s="1"/>
  <c r="AG4" i="39"/>
  <c r="AG5" i="39"/>
  <c r="AF68" i="12"/>
  <c r="AF22" i="26"/>
  <c r="AK9" i="29"/>
  <c r="AK5" i="29"/>
  <c r="AM43" i="21"/>
  <c r="AM48" i="21" s="1"/>
  <c r="AL24" i="14" s="1"/>
  <c r="AL48" i="21"/>
  <c r="AK24" i="14" s="1"/>
  <c r="AL55" i="11" s="1"/>
  <c r="AL37" i="21"/>
  <c r="AL19" i="13"/>
  <c r="AK3" i="34"/>
  <c r="AI5" i="31"/>
  <c r="AK6" i="13"/>
  <c r="AI7" i="14"/>
  <c r="S59" i="11"/>
  <c r="R23" i="34"/>
  <c r="P57" i="34"/>
  <c r="P58" i="34"/>
  <c r="U63" i="11"/>
  <c r="AM41" i="34"/>
  <c r="U70" i="11"/>
  <c r="U52" i="34"/>
  <c r="R61" i="11"/>
  <c r="R30" i="34"/>
  <c r="U53" i="34"/>
  <c r="R71" i="11"/>
  <c r="T19" i="34"/>
  <c r="S20" i="34"/>
  <c r="Q25" i="34"/>
  <c r="AG52" i="12"/>
  <c r="AG60" i="12" s="1"/>
  <c r="R73" i="11"/>
  <c r="Q72" i="11"/>
  <c r="Q58" i="34" s="1"/>
  <c r="S64" i="11"/>
  <c r="AK30" i="18"/>
  <c r="AK25" i="18"/>
  <c r="AK41" i="18"/>
  <c r="AK35" i="18"/>
  <c r="AL2" i="18"/>
  <c r="AD199" i="24"/>
  <c r="BQ155" i="24"/>
  <c r="AE155" i="24" s="1"/>
  <c r="AD175" i="24"/>
  <c r="AD203" i="24" s="1"/>
  <c r="X8" i="31" s="1"/>
  <c r="AH10" i="12"/>
  <c r="AH17" i="12" s="1"/>
  <c r="V62" i="11"/>
  <c r="U25" i="11"/>
  <c r="V26" i="11"/>
  <c r="V21" i="11"/>
  <c r="U19" i="11"/>
  <c r="R17" i="16"/>
  <c r="R16" i="11" s="1"/>
  <c r="S10" i="16"/>
  <c r="R18" i="16"/>
  <c r="R57" i="11" s="1"/>
  <c r="S13" i="16"/>
  <c r="S25" i="13" s="1"/>
  <c r="U52" i="11"/>
  <c r="U21" i="34" s="1"/>
  <c r="V53" i="11"/>
  <c r="T13" i="11"/>
  <c r="T20" i="34" s="1"/>
  <c r="AG6" i="39" l="1"/>
  <c r="AG7" i="39" s="1"/>
  <c r="AG6" i="40"/>
  <c r="AG15" i="26"/>
  <c r="AF27" i="14"/>
  <c r="Q57" i="34"/>
  <c r="AM55" i="11"/>
  <c r="AM37" i="21"/>
  <c r="AM19" i="13"/>
  <c r="AJ7" i="14"/>
  <c r="AL3" i="34"/>
  <c r="AJ5" i="31"/>
  <c r="AL6" i="13"/>
  <c r="S61" i="11"/>
  <c r="S30" i="34"/>
  <c r="T59" i="11"/>
  <c r="S23" i="34"/>
  <c r="V52" i="34"/>
  <c r="S71" i="11"/>
  <c r="V53" i="34"/>
  <c r="V70" i="11"/>
  <c r="V63" i="11"/>
  <c r="S22" i="34"/>
  <c r="U19" i="34"/>
  <c r="R24" i="34"/>
  <c r="AH52" i="12"/>
  <c r="AH60" i="12" s="1"/>
  <c r="T64" i="11"/>
  <c r="R72" i="11"/>
  <c r="R58" i="34" s="1"/>
  <c r="S73" i="11"/>
  <c r="AL30" i="18"/>
  <c r="AL35" i="18"/>
  <c r="AL25" i="18"/>
  <c r="AL41" i="18"/>
  <c r="AM2" i="18"/>
  <c r="AE179" i="24"/>
  <c r="AI10" i="12"/>
  <c r="AI17" i="12" s="1"/>
  <c r="W62" i="11"/>
  <c r="W53" i="34" s="1"/>
  <c r="V25" i="11"/>
  <c r="W26" i="11"/>
  <c r="W21" i="11"/>
  <c r="V19" i="11"/>
  <c r="S11" i="16"/>
  <c r="S12" i="16"/>
  <c r="W53" i="11"/>
  <c r="V52" i="11"/>
  <c r="V21" i="34" s="1"/>
  <c r="U13" i="11"/>
  <c r="AG18" i="26" l="1"/>
  <c r="AG26" i="26"/>
  <c r="AH22" i="13"/>
  <c r="AG16" i="26"/>
  <c r="AG40" i="40"/>
  <c r="D37" i="40"/>
  <c r="AM3" i="34"/>
  <c r="AK5" i="31"/>
  <c r="AM6" i="13"/>
  <c r="AK7" i="14"/>
  <c r="W63" i="11"/>
  <c r="T61" i="11"/>
  <c r="T30" i="34"/>
  <c r="R57" i="34"/>
  <c r="U59" i="11"/>
  <c r="T23" i="34"/>
  <c r="U22" i="34"/>
  <c r="W52" i="34"/>
  <c r="W70" i="11"/>
  <c r="T71" i="11"/>
  <c r="T22" i="34"/>
  <c r="U20" i="34"/>
  <c r="R25" i="34"/>
  <c r="V19" i="34"/>
  <c r="AI52" i="12"/>
  <c r="AI60" i="12" s="1"/>
  <c r="T73" i="11"/>
  <c r="S72" i="11"/>
  <c r="S58" i="34" s="1"/>
  <c r="U64" i="11"/>
  <c r="AM41" i="18"/>
  <c r="AM30" i="18"/>
  <c r="AM25" i="18"/>
  <c r="AM35" i="18"/>
  <c r="BR155" i="24"/>
  <c r="AF155" i="24" s="1"/>
  <c r="AE199" i="24"/>
  <c r="AE175" i="24"/>
  <c r="AE203" i="24" s="1"/>
  <c r="Y8" i="31" s="1"/>
  <c r="AJ10" i="12"/>
  <c r="AJ17" i="12" s="1"/>
  <c r="X62" i="11"/>
  <c r="X26" i="11"/>
  <c r="W25" i="11"/>
  <c r="X21" i="11"/>
  <c r="W19" i="11"/>
  <c r="S17" i="16"/>
  <c r="S16" i="11" s="1"/>
  <c r="T10" i="16"/>
  <c r="T13" i="16"/>
  <c r="T25" i="13" s="1"/>
  <c r="S18" i="16"/>
  <c r="S57" i="11" s="1"/>
  <c r="W52" i="11"/>
  <c r="W21" i="34" s="1"/>
  <c r="X53" i="11"/>
  <c r="V13" i="11"/>
  <c r="AG17" i="26" l="1"/>
  <c r="AG19" i="26" s="1"/>
  <c r="AH4" i="39"/>
  <c r="S57" i="34"/>
  <c r="AH5" i="39"/>
  <c r="AG68" i="12"/>
  <c r="AG22" i="26"/>
  <c r="AL7" i="14"/>
  <c r="X63" i="11"/>
  <c r="X52" i="34"/>
  <c r="U61" i="11"/>
  <c r="U30" i="34"/>
  <c r="X70" i="11"/>
  <c r="U71" i="11"/>
  <c r="X53" i="34"/>
  <c r="V59" i="11"/>
  <c r="V22" i="34" s="1"/>
  <c r="U23" i="34"/>
  <c r="W19" i="34"/>
  <c r="V20" i="34"/>
  <c r="S24" i="34"/>
  <c r="AJ52" i="12"/>
  <c r="AJ60" i="12" s="1"/>
  <c r="V64" i="11"/>
  <c r="U73" i="11"/>
  <c r="T72" i="11"/>
  <c r="T58" i="34" s="1"/>
  <c r="AF179" i="24"/>
  <c r="AK10" i="12"/>
  <c r="AK17" i="12" s="1"/>
  <c r="Y26" i="11"/>
  <c r="X25" i="11"/>
  <c r="Y62" i="11"/>
  <c r="Y21" i="11"/>
  <c r="X19" i="11"/>
  <c r="T11" i="16"/>
  <c r="T12" i="16"/>
  <c r="X52" i="11"/>
  <c r="X21" i="34" s="1"/>
  <c r="Y53" i="11"/>
  <c r="W13" i="11"/>
  <c r="AG27" i="14" l="1"/>
  <c r="AH15" i="26"/>
  <c r="T57" i="34"/>
  <c r="Y63" i="11"/>
  <c r="V61" i="11"/>
  <c r="V30" i="34"/>
  <c r="W59" i="11"/>
  <c r="W22" i="34" s="1"/>
  <c r="V23" i="34"/>
  <c r="V71" i="11"/>
  <c r="Y52" i="34"/>
  <c r="Y70" i="11"/>
  <c r="Y53" i="34"/>
  <c r="W20" i="34"/>
  <c r="S25" i="34"/>
  <c r="X19" i="34"/>
  <c r="AK52" i="12"/>
  <c r="AK60" i="12" s="1"/>
  <c r="U72" i="11"/>
  <c r="U58" i="34" s="1"/>
  <c r="V73" i="11"/>
  <c r="W64" i="11"/>
  <c r="AF199" i="24"/>
  <c r="BS155" i="24"/>
  <c r="AG155" i="24" s="1"/>
  <c r="AF175" i="24"/>
  <c r="AF203" i="24" s="1"/>
  <c r="Z8" i="31" s="1"/>
  <c r="AL10" i="12"/>
  <c r="AL17" i="12" s="1"/>
  <c r="Z62" i="11"/>
  <c r="Y25" i="11"/>
  <c r="Z26" i="11"/>
  <c r="Z21" i="11"/>
  <c r="Y19" i="11"/>
  <c r="Y19" i="34" s="1"/>
  <c r="T17" i="16"/>
  <c r="T16" i="11" s="1"/>
  <c r="U10" i="16"/>
  <c r="T18" i="16"/>
  <c r="T57" i="11" s="1"/>
  <c r="U13" i="16"/>
  <c r="U25" i="13" s="1"/>
  <c r="Z53" i="11"/>
  <c r="Y52" i="11"/>
  <c r="Y21" i="34" s="1"/>
  <c r="X13" i="11"/>
  <c r="AI22" i="13" l="1"/>
  <c r="AH18" i="26"/>
  <c r="AH26" i="26"/>
  <c r="Z52" i="34"/>
  <c r="Z70" i="11"/>
  <c r="U57" i="34"/>
  <c r="X59" i="11"/>
  <c r="X22" i="34" s="1"/>
  <c r="W23" i="34"/>
  <c r="Z63" i="11"/>
  <c r="W71" i="11"/>
  <c r="W61" i="11"/>
  <c r="W30" i="34"/>
  <c r="Z53" i="34"/>
  <c r="X20" i="34"/>
  <c r="T24" i="34"/>
  <c r="AL52" i="12"/>
  <c r="AL60" i="12" s="1"/>
  <c r="X64" i="11"/>
  <c r="W73" i="11"/>
  <c r="V72" i="11"/>
  <c r="V58" i="34" s="1"/>
  <c r="AG179" i="24"/>
  <c r="AA62" i="11"/>
  <c r="AA53" i="34" s="1"/>
  <c r="Z25" i="11"/>
  <c r="AA26" i="11"/>
  <c r="AA21" i="11"/>
  <c r="Z19" i="11"/>
  <c r="U11" i="16"/>
  <c r="U12" i="16"/>
  <c r="AA53" i="11"/>
  <c r="Z52" i="11"/>
  <c r="Z21" i="34" s="1"/>
  <c r="Y13" i="11"/>
  <c r="AH16" i="26" l="1"/>
  <c r="AH17" i="26" s="1"/>
  <c r="AH19" i="26" s="1"/>
  <c r="AH22" i="26"/>
  <c r="AH68" i="12"/>
  <c r="Y59" i="11"/>
  <c r="Y22" i="34" s="1"/>
  <c r="X23" i="34"/>
  <c r="AA70" i="11"/>
  <c r="AA63" i="11"/>
  <c r="X71" i="11"/>
  <c r="AA52" i="34"/>
  <c r="X61" i="11"/>
  <c r="X30" i="34"/>
  <c r="V57" i="34"/>
  <c r="T25" i="34"/>
  <c r="Z19" i="34"/>
  <c r="Y20" i="34"/>
  <c r="W72" i="11"/>
  <c r="W58" i="34" s="1"/>
  <c r="X73" i="11"/>
  <c r="Y64" i="11"/>
  <c r="AG199" i="24"/>
  <c r="BT155" i="24"/>
  <c r="AH155" i="24" s="1"/>
  <c r="AG175" i="24"/>
  <c r="AG203" i="24" s="1"/>
  <c r="AA8" i="31" s="1"/>
  <c r="AB62" i="11"/>
  <c r="AA25" i="11"/>
  <c r="AB26" i="11"/>
  <c r="AB21" i="11"/>
  <c r="AA19" i="11"/>
  <c r="U17" i="16"/>
  <c r="U16" i="11" s="1"/>
  <c r="V10" i="16"/>
  <c r="U18" i="16"/>
  <c r="U57" i="11" s="1"/>
  <c r="V13" i="16"/>
  <c r="V25" i="13" s="1"/>
  <c r="AA52" i="11"/>
  <c r="AA21" i="34" s="1"/>
  <c r="AB53" i="11"/>
  <c r="Z13" i="11"/>
  <c r="AI15" i="26" l="1"/>
  <c r="AH27" i="14"/>
  <c r="AB63" i="11"/>
  <c r="AB52" i="34"/>
  <c r="Y61" i="11"/>
  <c r="Y30" i="34"/>
  <c r="W57" i="34"/>
  <c r="AB70" i="11"/>
  <c r="Y71" i="11"/>
  <c r="AB53" i="34"/>
  <c r="Z59" i="11"/>
  <c r="Z22" i="34" s="1"/>
  <c r="Y23" i="34"/>
  <c r="Z20" i="34"/>
  <c r="AA19" i="34"/>
  <c r="U24" i="34"/>
  <c r="U25" i="34" s="1"/>
  <c r="Z64" i="11"/>
  <c r="Y73" i="11"/>
  <c r="X72" i="11"/>
  <c r="X58" i="34" s="1"/>
  <c r="AH179" i="24"/>
  <c r="AC62" i="11"/>
  <c r="AC53" i="34" s="1"/>
  <c r="AB25" i="11"/>
  <c r="AC26" i="11"/>
  <c r="AC21" i="11"/>
  <c r="AB19" i="11"/>
  <c r="V11" i="16"/>
  <c r="V12" i="16"/>
  <c r="AB52" i="11"/>
  <c r="AB21" i="34" s="1"/>
  <c r="AC53" i="11"/>
  <c r="AA13" i="11"/>
  <c r="AJ22" i="13" l="1"/>
  <c r="AI18" i="26"/>
  <c r="AI26" i="26"/>
  <c r="AA59" i="11"/>
  <c r="AA22" i="34" s="1"/>
  <c r="Z23" i="34"/>
  <c r="Z71" i="11"/>
  <c r="AC52" i="34"/>
  <c r="AC70" i="11"/>
  <c r="Z61" i="11"/>
  <c r="Z30" i="34"/>
  <c r="X57" i="34"/>
  <c r="AC63" i="11"/>
  <c r="AA20" i="34"/>
  <c r="AB19" i="34"/>
  <c r="Y72" i="11"/>
  <c r="Y58" i="34" s="1"/>
  <c r="Z73" i="11"/>
  <c r="AA64" i="11"/>
  <c r="AH199" i="24"/>
  <c r="BU155" i="24"/>
  <c r="AI155" i="24" s="1"/>
  <c r="AH175" i="24"/>
  <c r="AH203" i="24" s="1"/>
  <c r="AB8" i="31" s="1"/>
  <c r="AC25" i="11"/>
  <c r="AD26" i="11"/>
  <c r="AD62" i="11"/>
  <c r="AD21" i="11"/>
  <c r="AC19" i="11"/>
  <c r="V17" i="16"/>
  <c r="V16" i="11" s="1"/>
  <c r="W10" i="16"/>
  <c r="V18" i="16"/>
  <c r="V57" i="11" s="1"/>
  <c r="W13" i="16"/>
  <c r="W25" i="13" s="1"/>
  <c r="AC52" i="11"/>
  <c r="AC21" i="34" s="1"/>
  <c r="AD53" i="11"/>
  <c r="AB13" i="11"/>
  <c r="AI16" i="26" l="1"/>
  <c r="AI17" i="26" s="1"/>
  <c r="AI19" i="26" s="1"/>
  <c r="AI68" i="12"/>
  <c r="AI22" i="26"/>
  <c r="AD52" i="34"/>
  <c r="AA61" i="11"/>
  <c r="AA30" i="34"/>
  <c r="AA71" i="11"/>
  <c r="AD63" i="11"/>
  <c r="AD70" i="11"/>
  <c r="AD53" i="34"/>
  <c r="Y57" i="34"/>
  <c r="AB59" i="11"/>
  <c r="AA23" i="34"/>
  <c r="AB22" i="34"/>
  <c r="AB20" i="34"/>
  <c r="AC19" i="34"/>
  <c r="V24" i="34"/>
  <c r="V25" i="34" s="1"/>
  <c r="AB64" i="11"/>
  <c r="AA73" i="11"/>
  <c r="Z72" i="11"/>
  <c r="Z58" i="34" s="1"/>
  <c r="AI179" i="24"/>
  <c r="AD25" i="11"/>
  <c r="AE26" i="11"/>
  <c r="AE62" i="11"/>
  <c r="AE21" i="11"/>
  <c r="AD19" i="11"/>
  <c r="AD19" i="34" s="1"/>
  <c r="W11" i="16"/>
  <c r="W12" i="16"/>
  <c r="AE53" i="11"/>
  <c r="AD52" i="11"/>
  <c r="AD21" i="34" s="1"/>
  <c r="AC13" i="11"/>
  <c r="AC20" i="34" s="1"/>
  <c r="AI27" i="14" l="1"/>
  <c r="AJ15" i="26"/>
  <c r="Z57" i="34"/>
  <c r="AE52" i="34"/>
  <c r="AE70" i="11"/>
  <c r="AE63" i="11"/>
  <c r="AB71" i="11"/>
  <c r="AE53" i="34"/>
  <c r="AB61" i="11"/>
  <c r="AB30" i="34"/>
  <c r="AC59" i="11"/>
  <c r="AC22" i="34" s="1"/>
  <c r="AB23" i="34"/>
  <c r="AA72" i="11"/>
  <c r="AA58" i="34" s="1"/>
  <c r="AB73" i="11"/>
  <c r="AC64" i="11"/>
  <c r="BV155" i="24"/>
  <c r="AJ155" i="24" s="1"/>
  <c r="AI199" i="24"/>
  <c r="AI175" i="24"/>
  <c r="AI203" i="24" s="1"/>
  <c r="AC8" i="31" s="1"/>
  <c r="AF62" i="11"/>
  <c r="AF53" i="34" s="1"/>
  <c r="AE25" i="11"/>
  <c r="AF26" i="11"/>
  <c r="AF21" i="11"/>
  <c r="AE19" i="11"/>
  <c r="AE19" i="34" s="1"/>
  <c r="W17" i="16"/>
  <c r="W16" i="11" s="1"/>
  <c r="X10" i="16"/>
  <c r="W18" i="16"/>
  <c r="W57" i="11" s="1"/>
  <c r="X13" i="16"/>
  <c r="X25" i="13" s="1"/>
  <c r="AE52" i="11"/>
  <c r="AE21" i="34" s="1"/>
  <c r="AF53" i="11"/>
  <c r="AD13" i="11"/>
  <c r="AJ26" i="26" l="1"/>
  <c r="AJ18" i="26"/>
  <c r="AK22" i="13"/>
  <c r="AC61" i="11"/>
  <c r="AC30" i="34"/>
  <c r="AC71" i="11"/>
  <c r="AD59" i="11"/>
  <c r="AD22" i="34"/>
  <c r="AC23" i="34"/>
  <c r="AF63" i="11"/>
  <c r="AF52" i="34"/>
  <c r="AA57" i="34"/>
  <c r="AF70" i="11"/>
  <c r="AD20" i="34"/>
  <c r="W24" i="34"/>
  <c r="W25" i="34" s="1"/>
  <c r="AD64" i="11"/>
  <c r="AC73" i="11"/>
  <c r="AB72" i="11"/>
  <c r="AB58" i="34" s="1"/>
  <c r="AJ179" i="24"/>
  <c r="AG62" i="11"/>
  <c r="AG53" i="34" s="1"/>
  <c r="AG26" i="11"/>
  <c r="AF25" i="11"/>
  <c r="AG21" i="11"/>
  <c r="AF19" i="11"/>
  <c r="X11" i="16"/>
  <c r="X12" i="16"/>
  <c r="AF52" i="11"/>
  <c r="AF21" i="34" s="1"/>
  <c r="AG53" i="11"/>
  <c r="AE13" i="11"/>
  <c r="AJ16" i="26" l="1"/>
  <c r="AJ17" i="26" s="1"/>
  <c r="AJ19" i="26" s="1"/>
  <c r="AJ68" i="12"/>
  <c r="AJ22" i="26"/>
  <c r="AB57" i="34"/>
  <c r="AG52" i="34"/>
  <c r="AD61" i="11"/>
  <c r="AD30" i="34"/>
  <c r="AG70" i="11"/>
  <c r="AG63" i="11"/>
  <c r="AE59" i="11"/>
  <c r="AE22" i="34" s="1"/>
  <c r="AD23" i="34"/>
  <c r="AD71" i="11"/>
  <c r="AF19" i="34"/>
  <c r="AE20" i="34"/>
  <c r="AC72" i="11"/>
  <c r="AC58" i="34" s="1"/>
  <c r="AD73" i="11"/>
  <c r="AE64" i="11"/>
  <c r="AJ199" i="24"/>
  <c r="BW155" i="24"/>
  <c r="AK155" i="24" s="1"/>
  <c r="AJ175" i="24"/>
  <c r="AJ203" i="24" s="1"/>
  <c r="AD8" i="31" s="1"/>
  <c r="AG25" i="11"/>
  <c r="AH26" i="11"/>
  <c r="AH62" i="11"/>
  <c r="AH53" i="34" s="1"/>
  <c r="AH21" i="11"/>
  <c r="AG19" i="11"/>
  <c r="X17" i="16"/>
  <c r="X16" i="11" s="1"/>
  <c r="Y10" i="16"/>
  <c r="Y13" i="16"/>
  <c r="Y25" i="13" s="1"/>
  <c r="X18" i="16"/>
  <c r="X57" i="11" s="1"/>
  <c r="AG52" i="11"/>
  <c r="AG21" i="34" s="1"/>
  <c r="AH53" i="11"/>
  <c r="AF13" i="11"/>
  <c r="AJ27" i="14" l="1"/>
  <c r="AK15" i="26"/>
  <c r="AC57" i="34"/>
  <c r="AH70" i="11"/>
  <c r="AE71" i="11"/>
  <c r="AF59" i="11"/>
  <c r="AE23" i="34"/>
  <c r="AF22" i="34"/>
  <c r="AH52" i="34"/>
  <c r="AE61" i="11"/>
  <c r="AE30" i="34"/>
  <c r="AH63" i="11"/>
  <c r="AG19" i="34"/>
  <c r="AF20" i="34"/>
  <c r="X24" i="34"/>
  <c r="X25" i="34" s="1"/>
  <c r="AF64" i="11"/>
  <c r="AE73" i="11"/>
  <c r="AD72" i="11"/>
  <c r="AD57" i="34" s="1"/>
  <c r="AK179" i="24"/>
  <c r="AH25" i="11"/>
  <c r="AI26" i="11"/>
  <c r="AI62" i="11"/>
  <c r="AI21" i="11"/>
  <c r="AH19" i="11"/>
  <c r="AH19" i="34" s="1"/>
  <c r="Y11" i="16"/>
  <c r="Y12" i="16"/>
  <c r="AI53" i="11"/>
  <c r="AH52" i="11"/>
  <c r="AH21" i="34" s="1"/>
  <c r="AG13" i="11"/>
  <c r="AK26" i="26" l="1"/>
  <c r="AK18" i="26"/>
  <c r="AL22" i="13"/>
  <c r="AI52" i="34"/>
  <c r="AF61" i="11"/>
  <c r="AF30" i="34"/>
  <c r="AF71" i="11"/>
  <c r="AI63" i="11"/>
  <c r="AG59" i="11"/>
  <c r="AG22" i="34" s="1"/>
  <c r="AF23" i="34"/>
  <c r="AD58" i="34"/>
  <c r="AI53" i="34"/>
  <c r="AI70" i="11"/>
  <c r="AG20" i="34"/>
  <c r="AE72" i="11"/>
  <c r="AE58" i="34" s="1"/>
  <c r="AF73" i="11"/>
  <c r="AG64" i="11"/>
  <c r="AK199" i="24"/>
  <c r="BX155" i="24"/>
  <c r="AL155" i="24" s="1"/>
  <c r="AK175" i="24"/>
  <c r="AK203" i="24" s="1"/>
  <c r="AE8" i="31" s="1"/>
  <c r="AJ62" i="11"/>
  <c r="AI25" i="11"/>
  <c r="AJ26" i="11"/>
  <c r="AJ21" i="11"/>
  <c r="AI19" i="11"/>
  <c r="Z10" i="16"/>
  <c r="Y17" i="16"/>
  <c r="Y16" i="11" s="1"/>
  <c r="Z13" i="16"/>
  <c r="Z25" i="13" s="1"/>
  <c r="Y18" i="16"/>
  <c r="Y57" i="11" s="1"/>
  <c r="AI52" i="11"/>
  <c r="AI21" i="34" s="1"/>
  <c r="AJ53" i="11"/>
  <c r="AH13" i="11"/>
  <c r="AK16" i="26" l="1"/>
  <c r="AK17" i="26" s="1"/>
  <c r="AK19" i="26" s="1"/>
  <c r="AK68" i="12"/>
  <c r="AK22" i="26"/>
  <c r="AE57" i="34"/>
  <c r="AJ52" i="34"/>
  <c r="AG61" i="11"/>
  <c r="AG30" i="34"/>
  <c r="AJ70" i="11"/>
  <c r="AG71" i="11"/>
  <c r="AJ53" i="34"/>
  <c r="AJ63" i="11"/>
  <c r="AH59" i="11"/>
  <c r="AG23" i="34"/>
  <c r="AI19" i="34"/>
  <c r="AH20" i="34"/>
  <c r="Y24" i="34"/>
  <c r="Y25" i="34" s="1"/>
  <c r="AH64" i="11"/>
  <c r="AF72" i="11"/>
  <c r="AF57" i="34" s="1"/>
  <c r="AG73" i="11"/>
  <c r="AL179" i="24"/>
  <c r="AJ25" i="11"/>
  <c r="AK26" i="11"/>
  <c r="AK62" i="11"/>
  <c r="AK53" i="34" s="1"/>
  <c r="AK21" i="11"/>
  <c r="AJ19" i="11"/>
  <c r="Z11" i="16"/>
  <c r="Z12" i="16"/>
  <c r="AJ52" i="11"/>
  <c r="AJ21" i="34" s="1"/>
  <c r="AK53" i="11"/>
  <c r="AI13" i="11"/>
  <c r="AL15" i="26" l="1"/>
  <c r="AK27" i="14"/>
  <c r="AF58" i="34"/>
  <c r="AI59" i="11"/>
  <c r="AI22" i="34" s="1"/>
  <c r="AH23" i="34"/>
  <c r="AK70" i="11"/>
  <c r="AK52" i="34"/>
  <c r="AH61" i="11"/>
  <c r="AH30" i="34"/>
  <c r="AH22" i="34"/>
  <c r="AK63" i="11"/>
  <c r="AH71" i="11"/>
  <c r="AI20" i="34"/>
  <c r="AJ19" i="34"/>
  <c r="AG72" i="11"/>
  <c r="AG58" i="34" s="1"/>
  <c r="AH73" i="11"/>
  <c r="AI64" i="11"/>
  <c r="AL199" i="24"/>
  <c r="BY155" i="24"/>
  <c r="AM155" i="24" s="1"/>
  <c r="AL175" i="24"/>
  <c r="AL203" i="24" s="1"/>
  <c r="AF8" i="31" s="1"/>
  <c r="AL62" i="11"/>
  <c r="AL26" i="11"/>
  <c r="AK25" i="11"/>
  <c r="AL21" i="11"/>
  <c r="AK19" i="11"/>
  <c r="AA10" i="16"/>
  <c r="Z17" i="16"/>
  <c r="Z16" i="11" s="1"/>
  <c r="Z18" i="16"/>
  <c r="Z57" i="11" s="1"/>
  <c r="AA13" i="16"/>
  <c r="AA25" i="13" s="1"/>
  <c r="AK52" i="11"/>
  <c r="AK21" i="34" s="1"/>
  <c r="AL53" i="11"/>
  <c r="AJ13" i="11"/>
  <c r="AL18" i="26" l="1"/>
  <c r="AL26" i="26"/>
  <c r="AM22" i="13"/>
  <c r="AI71" i="11"/>
  <c r="AL70" i="11"/>
  <c r="AG57" i="34"/>
  <c r="AL52" i="34"/>
  <c r="AI61" i="11"/>
  <c r="AI30" i="34"/>
  <c r="AJ59" i="11"/>
  <c r="AI23" i="34"/>
  <c r="AL63" i="11"/>
  <c r="AL53" i="34"/>
  <c r="AK19" i="34"/>
  <c r="AJ20" i="34"/>
  <c r="Z24" i="34"/>
  <c r="Z25" i="34" s="1"/>
  <c r="AJ64" i="11"/>
  <c r="AI73" i="11"/>
  <c r="AH72" i="11"/>
  <c r="AM179" i="24"/>
  <c r="AL25" i="11"/>
  <c r="AM26" i="11"/>
  <c r="AM25" i="11" s="1"/>
  <c r="AM21" i="11"/>
  <c r="AM19" i="11" s="1"/>
  <c r="AL19" i="11"/>
  <c r="AA11" i="16"/>
  <c r="AA12" i="16"/>
  <c r="AL52" i="11"/>
  <c r="AL21" i="34" s="1"/>
  <c r="AM53" i="11"/>
  <c r="AK13" i="11"/>
  <c r="AL16" i="26" l="1"/>
  <c r="AL17" i="26" s="1"/>
  <c r="AL19" i="26" s="1"/>
  <c r="AL27" i="14" s="1"/>
  <c r="AM62" i="11" s="1"/>
  <c r="AM52" i="34" s="1"/>
  <c r="AL68" i="12"/>
  <c r="AL22" i="26"/>
  <c r="AH58" i="34"/>
  <c r="AH57" i="34"/>
  <c r="AM63" i="11"/>
  <c r="AK59" i="11"/>
  <c r="AK22" i="34" s="1"/>
  <c r="AJ23" i="34"/>
  <c r="AJ61" i="11"/>
  <c r="AJ30" i="34"/>
  <c r="AM70" i="11"/>
  <c r="AM19" i="34"/>
  <c r="AJ22" i="34"/>
  <c r="AJ71" i="11"/>
  <c r="AK20" i="34"/>
  <c r="AM52" i="11"/>
  <c r="AM21" i="34" s="1"/>
  <c r="AL19" i="34"/>
  <c r="AI72" i="11"/>
  <c r="AI58" i="34" s="1"/>
  <c r="AJ73" i="11"/>
  <c r="AK64" i="11"/>
  <c r="AM199" i="24"/>
  <c r="BZ155" i="24"/>
  <c r="AN155" i="24" s="1"/>
  <c r="AM175" i="24"/>
  <c r="AM203" i="24" s="1"/>
  <c r="AG8" i="31" s="1"/>
  <c r="AA17" i="16"/>
  <c r="AA16" i="11" s="1"/>
  <c r="AB10" i="16"/>
  <c r="AB13" i="16"/>
  <c r="AB25" i="13" s="1"/>
  <c r="AA18" i="16"/>
  <c r="AA57" i="11" s="1"/>
  <c r="AL13" i="11"/>
  <c r="AM53" i="34" l="1"/>
  <c r="AK71" i="11"/>
  <c r="AK61" i="11"/>
  <c r="AK30" i="34"/>
  <c r="AI57" i="34"/>
  <c r="AL59" i="11"/>
  <c r="AL22" i="34" s="1"/>
  <c r="AK23" i="34"/>
  <c r="AA24" i="34"/>
  <c r="AL20" i="34"/>
  <c r="AL64" i="11"/>
  <c r="AJ72" i="11"/>
  <c r="AJ57" i="34" s="1"/>
  <c r="AK73" i="11"/>
  <c r="AN179" i="24"/>
  <c r="AB11" i="16"/>
  <c r="AB12" i="16"/>
  <c r="AM13" i="11"/>
  <c r="AL61" i="11" l="1"/>
  <c r="AL30" i="34"/>
  <c r="AJ58" i="34"/>
  <c r="AM59" i="11"/>
  <c r="AM23" i="34" s="1"/>
  <c r="AL23" i="34"/>
  <c r="AL71" i="11"/>
  <c r="AA25" i="34"/>
  <c r="AM20" i="34"/>
  <c r="AL73" i="11"/>
  <c r="AK72" i="11"/>
  <c r="AM64" i="11"/>
  <c r="AN199" i="24"/>
  <c r="CA155" i="24"/>
  <c r="AO155" i="24" s="1"/>
  <c r="AN175" i="24"/>
  <c r="AN203" i="24" s="1"/>
  <c r="AH8" i="31" s="1"/>
  <c r="AC10" i="16"/>
  <c r="AB17" i="16"/>
  <c r="AB16" i="11" s="1"/>
  <c r="AB18" i="16"/>
  <c r="AB57" i="11" s="1"/>
  <c r="AC13" i="16"/>
  <c r="AC25" i="13" s="1"/>
  <c r="AM71" i="11" l="1"/>
  <c r="AK57" i="34"/>
  <c r="AM61" i="11"/>
  <c r="AM30" i="34"/>
  <c r="AK58" i="34"/>
  <c r="AM22" i="34"/>
  <c r="AB24" i="34"/>
  <c r="AL72" i="11"/>
  <c r="AL58" i="34" s="1"/>
  <c r="AM73" i="11"/>
  <c r="AM72" i="11" s="1"/>
  <c r="AO179" i="24"/>
  <c r="AC11" i="16"/>
  <c r="AC12" i="16"/>
  <c r="AM58" i="34" l="1"/>
  <c r="AL57" i="34"/>
  <c r="AM57" i="34"/>
  <c r="AB25" i="34"/>
  <c r="AO199" i="24"/>
  <c r="CB155" i="24"/>
  <c r="AO175" i="24"/>
  <c r="AO203" i="24" s="1"/>
  <c r="AI8" i="31" s="1"/>
  <c r="AD13" i="16"/>
  <c r="AD25" i="13" s="1"/>
  <c r="AC18" i="16"/>
  <c r="AC57" i="11" s="1"/>
  <c r="AD10" i="16"/>
  <c r="AC17" i="16"/>
  <c r="AC16" i="11" s="1"/>
  <c r="AP155" i="24" l="1"/>
  <c r="AP175" i="24" s="1"/>
  <c r="AP203" i="24" s="1"/>
  <c r="AJ8" i="31" s="1"/>
  <c r="AC24" i="34"/>
  <c r="AD11" i="16"/>
  <c r="AD12" i="16"/>
  <c r="AP179" i="24" l="1"/>
  <c r="CC155" i="24" s="1"/>
  <c r="AQ155" i="24" s="1"/>
  <c r="AC25" i="34"/>
  <c r="AE10" i="16"/>
  <c r="AD17" i="16"/>
  <c r="AD16" i="11" s="1"/>
  <c r="AE13" i="16"/>
  <c r="AE25" i="13" s="1"/>
  <c r="AD18" i="16"/>
  <c r="AD57" i="11" s="1"/>
  <c r="AP199" i="24" l="1"/>
  <c r="AD24" i="34"/>
  <c r="AQ179" i="24"/>
  <c r="AE11" i="16"/>
  <c r="AE12" i="16"/>
  <c r="AD25" i="34" l="1"/>
  <c r="CD155" i="24"/>
  <c r="AQ199" i="24"/>
  <c r="AQ175" i="24"/>
  <c r="AQ203" i="24" s="1"/>
  <c r="AK8" i="31" s="1"/>
  <c r="AE18" i="16"/>
  <c r="AE57" i="11" s="1"/>
  <c r="AF13" i="16"/>
  <c r="AF25" i="13" s="1"/>
  <c r="AE17" i="16"/>
  <c r="AE16" i="11" s="1"/>
  <c r="AF10" i="16"/>
  <c r="AE24" i="34" l="1"/>
  <c r="AF11" i="16"/>
  <c r="AF12" i="16"/>
  <c r="AE25" i="34" l="1"/>
  <c r="AG13" i="16"/>
  <c r="AG25" i="13" s="1"/>
  <c r="AF18" i="16"/>
  <c r="AF57" i="11" s="1"/>
  <c r="AG10" i="16"/>
  <c r="AF17" i="16"/>
  <c r="AF16" i="11" s="1"/>
  <c r="AF24" i="34" l="1"/>
  <c r="AG11" i="16"/>
  <c r="AG12" i="16"/>
  <c r="AF25" i="34" l="1"/>
  <c r="AG17" i="16"/>
  <c r="AG16" i="11" s="1"/>
  <c r="AH10" i="16"/>
  <c r="AH13" i="16"/>
  <c r="AH25" i="13" s="1"/>
  <c r="AG18" i="16"/>
  <c r="AG57" i="11" s="1"/>
  <c r="AG24" i="34" l="1"/>
  <c r="AG25" i="34" s="1"/>
  <c r="AH11" i="16"/>
  <c r="AH12" i="16"/>
  <c r="AI10" i="16" l="1"/>
  <c r="AH17" i="16"/>
  <c r="AH16" i="11" s="1"/>
  <c r="AI13" i="16"/>
  <c r="AI25" i="13" s="1"/>
  <c r="AH18" i="16"/>
  <c r="AH57" i="11" s="1"/>
  <c r="AH24" i="34" l="1"/>
  <c r="AH25" i="34" s="1"/>
  <c r="AI11" i="16"/>
  <c r="AI12" i="16"/>
  <c r="AI17" i="16" l="1"/>
  <c r="AI16" i="11" s="1"/>
  <c r="AJ10" i="16"/>
  <c r="AJ13" i="16"/>
  <c r="AJ25" i="13" s="1"/>
  <c r="AI18" i="16"/>
  <c r="AI57" i="11" s="1"/>
  <c r="AI24" i="34" l="1"/>
  <c r="AI25" i="34" s="1"/>
  <c r="AJ11" i="16"/>
  <c r="AJ12" i="16"/>
  <c r="AJ17" i="16" l="1"/>
  <c r="AJ16" i="11" s="1"/>
  <c r="AK10" i="16"/>
  <c r="AJ18" i="16"/>
  <c r="AJ57" i="11" s="1"/>
  <c r="AK13" i="16"/>
  <c r="AK25" i="13" s="1"/>
  <c r="AJ24" i="34" l="1"/>
  <c r="AJ25" i="34" s="1"/>
  <c r="AK11" i="16"/>
  <c r="AK12" i="16"/>
  <c r="AK17" i="16" l="1"/>
  <c r="AK16" i="11" s="1"/>
  <c r="AL10" i="16"/>
  <c r="AL13" i="16"/>
  <c r="AL25" i="13" s="1"/>
  <c r="AK18" i="16"/>
  <c r="AK57" i="11" s="1"/>
  <c r="AK24" i="34" l="1"/>
  <c r="AK25" i="34" s="1"/>
  <c r="AL11" i="16"/>
  <c r="AL12" i="16"/>
  <c r="AL17" i="16" l="1"/>
  <c r="AL16" i="11" s="1"/>
  <c r="AM10" i="16"/>
  <c r="AM13" i="16"/>
  <c r="AM25" i="13" s="1"/>
  <c r="AL18" i="16"/>
  <c r="AL57" i="11" s="1"/>
  <c r="AL24" i="34" l="1"/>
  <c r="AL25" i="34" s="1"/>
  <c r="AM11" i="16"/>
  <c r="AM18" i="16" s="1"/>
  <c r="AM57" i="11" s="1"/>
  <c r="AM12" i="16"/>
  <c r="AM17" i="16" s="1"/>
  <c r="AM16" i="11" s="1"/>
  <c r="AM24" i="34" l="1"/>
  <c r="D29" i="13"/>
  <c r="AM25" i="34" l="1"/>
  <c r="D32" i="13"/>
  <c r="D35" i="13" s="1"/>
  <c r="E27" i="13" l="1"/>
  <c r="D67" i="12"/>
  <c r="D9" i="11"/>
  <c r="D34" i="13"/>
  <c r="D49" i="11"/>
  <c r="D48" i="11" s="1"/>
  <c r="C70" i="12"/>
  <c r="E11" i="13" l="1"/>
  <c r="D69" i="12"/>
  <c r="D28" i="34"/>
  <c r="D8" i="34"/>
  <c r="D44" i="11"/>
  <c r="E63" i="34"/>
  <c r="E15" i="13"/>
  <c r="B9" i="30"/>
  <c r="C72" i="12"/>
  <c r="F6" i="32" s="1"/>
  <c r="B6" i="31" l="1"/>
  <c r="B10" i="31" s="1"/>
  <c r="B12" i="31" s="1"/>
  <c r="B14" i="31" s="1"/>
  <c r="C16" i="31" l="1"/>
  <c r="C18" i="31"/>
  <c r="B21" i="31"/>
  <c r="C17" i="31"/>
  <c r="C74" i="12"/>
  <c r="B6" i="30"/>
  <c r="B11" i="30" s="1"/>
  <c r="B13" i="30" s="1"/>
  <c r="B15" i="30" s="1"/>
  <c r="B22" i="30" l="1"/>
  <c r="C28" i="14" s="1"/>
  <c r="D58" i="11" s="1"/>
  <c r="C19" i="30"/>
  <c r="C17" i="30"/>
  <c r="C18" i="30"/>
  <c r="C75" i="12"/>
  <c r="D7" i="34" s="1"/>
  <c r="C19" i="31"/>
  <c r="D70" i="12"/>
  <c r="C9" i="30" s="1"/>
  <c r="D51" i="11" l="1"/>
  <c r="E7" i="36" s="1"/>
  <c r="D29" i="34"/>
  <c r="D31" i="34" s="1"/>
  <c r="C76" i="12"/>
  <c r="C20" i="30"/>
  <c r="E24" i="13" s="1"/>
  <c r="E29" i="13" s="1"/>
  <c r="E32" i="13" s="1"/>
  <c r="D72" i="12"/>
  <c r="E8" i="34"/>
  <c r="E28" i="34"/>
  <c r="E35" i="13" l="1"/>
  <c r="E34" i="13"/>
  <c r="E9" i="11"/>
  <c r="E49" i="11"/>
  <c r="E48" i="11" s="1"/>
  <c r="D6" i="34"/>
  <c r="D10" i="34" s="1"/>
  <c r="D77" i="11"/>
  <c r="B6" i="29"/>
  <c r="C6" i="31"/>
  <c r="C10" i="31" s="1"/>
  <c r="C12" i="31" s="1"/>
  <c r="C14" i="31" s="1"/>
  <c r="G6" i="32"/>
  <c r="E66" i="34" l="1"/>
  <c r="F63" i="34"/>
  <c r="E69" i="12"/>
  <c r="F11" i="13"/>
  <c r="F15" i="13" s="1"/>
  <c r="E67" i="12"/>
  <c r="F27" i="13"/>
  <c r="E76" i="11"/>
  <c r="E59" i="34" s="1"/>
  <c r="E60" i="34" s="1"/>
  <c r="D69" i="11"/>
  <c r="C6" i="30"/>
  <c r="C11" i="30" s="1"/>
  <c r="C13" i="30" s="1"/>
  <c r="C15" i="30" s="1"/>
  <c r="D19" i="30" s="1"/>
  <c r="D16" i="31"/>
  <c r="D17" i="31"/>
  <c r="C21" i="31"/>
  <c r="D18" i="31"/>
  <c r="D74" i="12"/>
  <c r="C22" i="31"/>
  <c r="D79" i="11" l="1"/>
  <c r="D83" i="11" s="1"/>
  <c r="D6" i="36"/>
  <c r="D10" i="36" s="1"/>
  <c r="D4" i="37" s="1"/>
  <c r="C23" i="30"/>
  <c r="D29" i="14" s="1"/>
  <c r="E15" i="11" s="1"/>
  <c r="E12" i="11" s="1"/>
  <c r="E44" i="11" s="1"/>
  <c r="D17" i="30"/>
  <c r="D18" i="30"/>
  <c r="C22" i="30"/>
  <c r="D28" i="14" s="1"/>
  <c r="E58" i="11" s="1"/>
  <c r="E51" i="11" s="1"/>
  <c r="F7" i="36" s="1"/>
  <c r="D75" i="12"/>
  <c r="E7" i="34" s="1"/>
  <c r="D19" i="31"/>
  <c r="E70" i="12"/>
  <c r="E72" i="12" s="1"/>
  <c r="H6" i="32" s="1"/>
  <c r="D20" i="30" l="1"/>
  <c r="F24" i="13" s="1"/>
  <c r="F29" i="13" s="1"/>
  <c r="F32" i="13" s="1"/>
  <c r="F34" i="13" s="1"/>
  <c r="D76" i="12"/>
  <c r="E6" i="34" s="1"/>
  <c r="E10" i="34" s="1"/>
  <c r="E29" i="34"/>
  <c r="E31" i="34" s="1"/>
  <c r="F8" i="34"/>
  <c r="F28" i="34"/>
  <c r="D9" i="30"/>
  <c r="D6" i="31"/>
  <c r="D10" i="31" s="1"/>
  <c r="D12" i="31" s="1"/>
  <c r="D14" i="31" s="1"/>
  <c r="E16" i="31" s="1"/>
  <c r="E77" i="11" l="1"/>
  <c r="F76" i="11" s="1"/>
  <c r="F59" i="34" s="1"/>
  <c r="F60" i="34" s="1"/>
  <c r="C6" i="29"/>
  <c r="E33" i="34"/>
  <c r="F35" i="13"/>
  <c r="F67" i="12" s="1"/>
  <c r="F9" i="11"/>
  <c r="F49" i="11"/>
  <c r="F48" i="11" s="1"/>
  <c r="F69" i="12"/>
  <c r="G11" i="13"/>
  <c r="G15" i="13" s="1"/>
  <c r="E69" i="11"/>
  <c r="E18" i="31"/>
  <c r="E17" i="31"/>
  <c r="E74" i="12"/>
  <c r="D22" i="31"/>
  <c r="D21" i="31"/>
  <c r="D6" i="30"/>
  <c r="D11" i="30" s="1"/>
  <c r="D13" i="30" s="1"/>
  <c r="D15" i="30" s="1"/>
  <c r="E79" i="11" l="1"/>
  <c r="E83" i="11" s="1"/>
  <c r="E6" i="36"/>
  <c r="E10" i="36" s="1"/>
  <c r="E4" i="37" s="1"/>
  <c r="E62" i="34"/>
  <c r="E64" i="34" s="1"/>
  <c r="E3" i="37"/>
  <c r="E3" i="39"/>
  <c r="E4" i="40" s="1"/>
  <c r="E5" i="40" s="1"/>
  <c r="F66" i="34"/>
  <c r="G27" i="13"/>
  <c r="G63" i="34"/>
  <c r="E17" i="30"/>
  <c r="E18" i="30"/>
  <c r="E19" i="30"/>
  <c r="E75" i="12"/>
  <c r="D23" i="30"/>
  <c r="E29" i="14" s="1"/>
  <c r="F15" i="11" s="1"/>
  <c r="D22" i="30"/>
  <c r="E28" i="14" s="1"/>
  <c r="F58" i="11" s="1"/>
  <c r="F51" i="11" s="1"/>
  <c r="G7" i="36" s="1"/>
  <c r="E19" i="31"/>
  <c r="F7" i="34"/>
  <c r="E76" i="12"/>
  <c r="E5" i="37" l="1"/>
  <c r="E3" i="38"/>
  <c r="E8" i="40"/>
  <c r="E7" i="40"/>
  <c r="E20" i="30"/>
  <c r="G24" i="13" s="1"/>
  <c r="G29" i="13" s="1"/>
  <c r="G32" i="13" s="1"/>
  <c r="F29" i="34"/>
  <c r="F31" i="34" s="1"/>
  <c r="F12" i="11"/>
  <c r="F44" i="11" s="1"/>
  <c r="F6" i="34"/>
  <c r="F10" i="34" s="1"/>
  <c r="D6" i="29"/>
  <c r="F77" i="11"/>
  <c r="F70" i="12"/>
  <c r="G8" i="34" s="1"/>
  <c r="G35" i="13" l="1"/>
  <c r="H27" i="13" s="1"/>
  <c r="G9" i="11"/>
  <c r="G34" i="13"/>
  <c r="G69" i="12" s="1"/>
  <c r="G49" i="11"/>
  <c r="G48" i="11" s="1"/>
  <c r="F33" i="34"/>
  <c r="F69" i="11"/>
  <c r="G76" i="11"/>
  <c r="G59" i="34" s="1"/>
  <c r="G60" i="34" s="1"/>
  <c r="E9" i="30"/>
  <c r="G28" i="34"/>
  <c r="F72" i="12"/>
  <c r="F79" i="11" l="1"/>
  <c r="F83" i="11" s="1"/>
  <c r="F6" i="36"/>
  <c r="F10" i="36" s="1"/>
  <c r="F4" i="37" s="1"/>
  <c r="F62" i="34"/>
  <c r="F64" i="34" s="1"/>
  <c r="F68" i="34" s="1"/>
  <c r="F3" i="37"/>
  <c r="F3" i="39"/>
  <c r="F4" i="40" s="1"/>
  <c r="F5" i="40" s="1"/>
  <c r="G67" i="12"/>
  <c r="G66" i="34"/>
  <c r="H63" i="34"/>
  <c r="E6" i="31"/>
  <c r="E10" i="31" s="1"/>
  <c r="E12" i="31" s="1"/>
  <c r="E14" i="31" s="1"/>
  <c r="F16" i="31" s="1"/>
  <c r="I6" i="32"/>
  <c r="I15" i="32" s="1"/>
  <c r="I20" i="32" s="1"/>
  <c r="H11" i="13"/>
  <c r="H15" i="13" s="1"/>
  <c r="F5" i="37" l="1"/>
  <c r="F3" i="38"/>
  <c r="F8" i="40"/>
  <c r="F7" i="40"/>
  <c r="F9" i="40"/>
  <c r="E6" i="30"/>
  <c r="E11" i="30" s="1"/>
  <c r="E13" i="30" s="1"/>
  <c r="E15" i="30" s="1"/>
  <c r="F18" i="30" s="1"/>
  <c r="E22" i="31"/>
  <c r="F17" i="31"/>
  <c r="E21" i="31"/>
  <c r="F18" i="31"/>
  <c r="F74" i="12"/>
  <c r="F19" i="31" l="1"/>
  <c r="E23" i="30"/>
  <c r="F29" i="14" s="1"/>
  <c r="G15" i="11" s="1"/>
  <c r="G12" i="11" s="1"/>
  <c r="G44" i="11" s="1"/>
  <c r="F19" i="30"/>
  <c r="F75" i="12"/>
  <c r="F76" i="12" s="1"/>
  <c r="E22" i="30"/>
  <c r="F28" i="14" s="1"/>
  <c r="G58" i="11" s="1"/>
  <c r="G51" i="11" s="1"/>
  <c r="H7" i="36" s="1"/>
  <c r="F17" i="30"/>
  <c r="G70" i="12"/>
  <c r="F20" i="30" l="1"/>
  <c r="H24" i="13" s="1"/>
  <c r="H29" i="13" s="1"/>
  <c r="H32" i="13" s="1"/>
  <c r="H49" i="11" s="1"/>
  <c r="H48" i="11" s="1"/>
  <c r="G7" i="34"/>
  <c r="G6" i="34"/>
  <c r="G77" i="11"/>
  <c r="H76" i="11" s="1"/>
  <c r="H59" i="34" s="1"/>
  <c r="H60" i="34" s="1"/>
  <c r="E6" i="29"/>
  <c r="G29" i="34"/>
  <c r="G31" i="34" s="1"/>
  <c r="H28" i="34"/>
  <c r="H8" i="34"/>
  <c r="G72" i="12"/>
  <c r="J6" i="32" s="1"/>
  <c r="J15" i="32" s="1"/>
  <c r="J20" i="32" s="1"/>
  <c r="F9" i="30"/>
  <c r="H34" i="13" l="1"/>
  <c r="H69" i="12" s="1"/>
  <c r="H35" i="13"/>
  <c r="H67" i="12" s="1"/>
  <c r="H9" i="11"/>
  <c r="I63" i="34" s="1"/>
  <c r="G10" i="34"/>
  <c r="G33" i="34" s="1"/>
  <c r="G69" i="11"/>
  <c r="F6" i="31"/>
  <c r="F10" i="31" s="1"/>
  <c r="F12" i="31" s="1"/>
  <c r="F14" i="31" s="1"/>
  <c r="G16" i="31" s="1"/>
  <c r="I27" i="13" l="1"/>
  <c r="H66" i="34"/>
  <c r="I11" i="13"/>
  <c r="I15" i="13" s="1"/>
  <c r="G79" i="11"/>
  <c r="G83" i="11" s="1"/>
  <c r="G6" i="36"/>
  <c r="G10" i="36" s="1"/>
  <c r="G4" i="37" s="1"/>
  <c r="G62" i="34"/>
  <c r="G64" i="34" s="1"/>
  <c r="G68" i="34" s="1"/>
  <c r="G3" i="37"/>
  <c r="G3" i="39"/>
  <c r="G17" i="31"/>
  <c r="G18" i="31"/>
  <c r="G74" i="12"/>
  <c r="F21" i="31"/>
  <c r="F22" i="31"/>
  <c r="F6" i="30"/>
  <c r="F11" i="30" s="1"/>
  <c r="F13" i="30" s="1"/>
  <c r="F15" i="30" s="1"/>
  <c r="G5" i="37" l="1"/>
  <c r="G3" i="38"/>
  <c r="G4" i="40"/>
  <c r="G5" i="40" s="1"/>
  <c r="G7" i="39"/>
  <c r="G17" i="30"/>
  <c r="G18" i="30"/>
  <c r="G19" i="30"/>
  <c r="G75" i="12"/>
  <c r="G76" i="12" s="1"/>
  <c r="F23" i="30"/>
  <c r="G29" i="14" s="1"/>
  <c r="H15" i="11" s="1"/>
  <c r="F22" i="30"/>
  <c r="G28" i="14" s="1"/>
  <c r="H58" i="11" s="1"/>
  <c r="H51" i="11" s="1"/>
  <c r="I7" i="36" s="1"/>
  <c r="G19" i="31"/>
  <c r="H70" i="12"/>
  <c r="G9" i="30" s="1"/>
  <c r="H7" i="34" l="1"/>
  <c r="G9" i="40"/>
  <c r="G8" i="40"/>
  <c r="G7" i="40"/>
  <c r="G10" i="40"/>
  <c r="G20" i="30"/>
  <c r="I24" i="13" s="1"/>
  <c r="I29" i="13" s="1"/>
  <c r="I32" i="13" s="1"/>
  <c r="H29" i="34"/>
  <c r="H31" i="34" s="1"/>
  <c r="H12" i="11"/>
  <c r="H44" i="11" s="1"/>
  <c r="H6" i="34"/>
  <c r="H10" i="34" s="1"/>
  <c r="F6" i="29"/>
  <c r="H77" i="11"/>
  <c r="H72" i="12"/>
  <c r="I8" i="34"/>
  <c r="I28" i="34"/>
  <c r="G6" i="31" l="1"/>
  <c r="G10" i="31" s="1"/>
  <c r="G12" i="31" s="1"/>
  <c r="G14" i="31" s="1"/>
  <c r="H16" i="31" s="1"/>
  <c r="K6" i="32"/>
  <c r="K15" i="32" s="1"/>
  <c r="K20" i="32" s="1"/>
  <c r="I49" i="11"/>
  <c r="I48" i="11" s="1"/>
  <c r="I35" i="13"/>
  <c r="I67" i="12" s="1"/>
  <c r="I9" i="11"/>
  <c r="I34" i="13"/>
  <c r="I69" i="12" s="1"/>
  <c r="H33" i="34"/>
  <c r="I76" i="11"/>
  <c r="I59" i="34" s="1"/>
  <c r="I60" i="34" s="1"/>
  <c r="H69" i="11"/>
  <c r="H79" i="11" l="1"/>
  <c r="H83" i="11" s="1"/>
  <c r="H6" i="36"/>
  <c r="H10" i="36" s="1"/>
  <c r="H4" i="37" s="1"/>
  <c r="H62" i="34"/>
  <c r="H64" i="34" s="1"/>
  <c r="H68" i="34" s="1"/>
  <c r="H3" i="37"/>
  <c r="H3" i="39"/>
  <c r="G6" i="30"/>
  <c r="G11" i="30" s="1"/>
  <c r="G13" i="30" s="1"/>
  <c r="G15" i="30" s="1"/>
  <c r="H17" i="30" s="1"/>
  <c r="J11" i="13"/>
  <c r="J15" i="13" s="1"/>
  <c r="J27" i="13"/>
  <c r="I66" i="34"/>
  <c r="J63" i="34"/>
  <c r="H17" i="31"/>
  <c r="H18" i="31"/>
  <c r="H74" i="12"/>
  <c r="G22" i="31"/>
  <c r="G21" i="31"/>
  <c r="H5" i="37" l="1"/>
  <c r="H3" i="38"/>
  <c r="H4" i="40"/>
  <c r="H5" i="40" s="1"/>
  <c r="H7" i="39"/>
  <c r="H75" i="12"/>
  <c r="I7" i="34" s="1"/>
  <c r="H18" i="30"/>
  <c r="G23" i="30"/>
  <c r="H29" i="14" s="1"/>
  <c r="I15" i="11" s="1"/>
  <c r="H19" i="30"/>
  <c r="G22" i="30"/>
  <c r="H28" i="14" s="1"/>
  <c r="I58" i="11" s="1"/>
  <c r="I51" i="11" s="1"/>
  <c r="J7" i="36" s="1"/>
  <c r="H19" i="31"/>
  <c r="I70" i="12"/>
  <c r="H11" i="40" l="1"/>
  <c r="H10" i="40"/>
  <c r="H9" i="40"/>
  <c r="H8" i="40"/>
  <c r="H7" i="40"/>
  <c r="H20" i="30"/>
  <c r="H76" i="12"/>
  <c r="I6" i="34" s="1"/>
  <c r="I10" i="34" s="1"/>
  <c r="I29" i="34"/>
  <c r="I31" i="34" s="1"/>
  <c r="I12" i="11"/>
  <c r="I44" i="11" s="1"/>
  <c r="J24" i="13"/>
  <c r="J29" i="13" s="1"/>
  <c r="J32" i="13" s="1"/>
  <c r="J9" i="11" s="1"/>
  <c r="I77" i="11"/>
  <c r="J28" i="34"/>
  <c r="J8" i="34"/>
  <c r="I72" i="12"/>
  <c r="L6" i="32" s="1"/>
  <c r="L15" i="32" s="1"/>
  <c r="L20" i="32" s="1"/>
  <c r="H9" i="30"/>
  <c r="G6" i="29" l="1"/>
  <c r="I33" i="34"/>
  <c r="J49" i="11"/>
  <c r="J48" i="11" s="1"/>
  <c r="J66" i="34" s="1"/>
  <c r="J34" i="13"/>
  <c r="K11" i="13" s="1"/>
  <c r="K15" i="13" s="1"/>
  <c r="J35" i="13"/>
  <c r="K27" i="13" s="1"/>
  <c r="I69" i="11"/>
  <c r="J76" i="11"/>
  <c r="J59" i="34" s="1"/>
  <c r="J60" i="34" s="1"/>
  <c r="H6" i="31"/>
  <c r="H10" i="31" s="1"/>
  <c r="I79" i="11" l="1"/>
  <c r="I83" i="11" s="1"/>
  <c r="I6" i="36"/>
  <c r="I10" i="36" s="1"/>
  <c r="I4" i="37" s="1"/>
  <c r="I62" i="34"/>
  <c r="I64" i="34" s="1"/>
  <c r="I68" i="34" s="1"/>
  <c r="I3" i="37"/>
  <c r="I3" i="39"/>
  <c r="J69" i="12"/>
  <c r="J67" i="12"/>
  <c r="K63" i="34"/>
  <c r="H6" i="30"/>
  <c r="H11" i="30" s="1"/>
  <c r="H13" i="30" s="1"/>
  <c r="H15" i="30" s="1"/>
  <c r="H12" i="31"/>
  <c r="H14" i="31" s="1"/>
  <c r="I16" i="31" s="1"/>
  <c r="I5" i="37" l="1"/>
  <c r="I3" i="38"/>
  <c r="I4" i="40"/>
  <c r="I5" i="40" s="1"/>
  <c r="I7" i="39"/>
  <c r="J70" i="12"/>
  <c r="K28" i="34" s="1"/>
  <c r="I18" i="30"/>
  <c r="I17" i="30"/>
  <c r="I19" i="30"/>
  <c r="I75" i="12"/>
  <c r="H23" i="30"/>
  <c r="H22" i="30"/>
  <c r="I18" i="31"/>
  <c r="I17" i="31"/>
  <c r="I74" i="12"/>
  <c r="H22" i="31"/>
  <c r="H21" i="31"/>
  <c r="K8" i="34"/>
  <c r="I11" i="40" l="1"/>
  <c r="I10" i="40"/>
  <c r="I9" i="40"/>
  <c r="I8" i="40"/>
  <c r="I7" i="40"/>
  <c r="I12" i="40" s="1"/>
  <c r="I29" i="14"/>
  <c r="J15" i="11" s="1"/>
  <c r="J12" i="11" s="1"/>
  <c r="J44" i="11" s="1"/>
  <c r="I9" i="30"/>
  <c r="J72" i="12"/>
  <c r="M6" i="32" s="1"/>
  <c r="M15" i="32" s="1"/>
  <c r="M20" i="32" s="1"/>
  <c r="I28" i="14"/>
  <c r="J58" i="11" s="1"/>
  <c r="I20" i="30"/>
  <c r="I19" i="31"/>
  <c r="J7" i="34"/>
  <c r="I76" i="12"/>
  <c r="J29" i="34" l="1"/>
  <c r="J31" i="34" s="1"/>
  <c r="J51" i="11"/>
  <c r="K7" i="36" s="1"/>
  <c r="I6" i="31"/>
  <c r="I10" i="31" s="1"/>
  <c r="I12" i="31" s="1"/>
  <c r="I14" i="31" s="1"/>
  <c r="J16" i="31" s="1"/>
  <c r="K24" i="13"/>
  <c r="K29" i="13" s="1"/>
  <c r="K32" i="13" s="1"/>
  <c r="K34" i="13" s="1"/>
  <c r="H6" i="29"/>
  <c r="J77" i="11"/>
  <c r="J6" i="34"/>
  <c r="J10" i="34" s="1"/>
  <c r="J33" i="34" s="1"/>
  <c r="J62" i="34" l="1"/>
  <c r="J64" i="34" s="1"/>
  <c r="J68" i="34" s="1"/>
  <c r="J3" i="37"/>
  <c r="J3" i="39"/>
  <c r="I6" i="30"/>
  <c r="I11" i="30" s="1"/>
  <c r="I13" i="30" s="1"/>
  <c r="I15" i="30" s="1"/>
  <c r="J18" i="30" s="1"/>
  <c r="K49" i="11"/>
  <c r="K48" i="11" s="1"/>
  <c r="K35" i="13"/>
  <c r="K67" i="12" s="1"/>
  <c r="K9" i="11"/>
  <c r="J18" i="31"/>
  <c r="J17" i="31"/>
  <c r="K69" i="12"/>
  <c r="L11" i="13"/>
  <c r="L15" i="13" s="1"/>
  <c r="J69" i="11"/>
  <c r="K76" i="11"/>
  <c r="K59" i="34" s="1"/>
  <c r="K60" i="34" s="1"/>
  <c r="J74" i="12"/>
  <c r="I22" i="31"/>
  <c r="I21" i="31"/>
  <c r="J3" i="38" l="1"/>
  <c r="J79" i="11"/>
  <c r="J83" i="11" s="1"/>
  <c r="J6" i="36"/>
  <c r="J10" i="36" s="1"/>
  <c r="J4" i="37" s="1"/>
  <c r="J5" i="37" s="1"/>
  <c r="J4" i="40"/>
  <c r="J5" i="40" s="1"/>
  <c r="J7" i="39"/>
  <c r="I23" i="30"/>
  <c r="J19" i="30"/>
  <c r="I22" i="30"/>
  <c r="J28" i="14" s="1"/>
  <c r="K58" i="11" s="1"/>
  <c r="K51" i="11" s="1"/>
  <c r="L7" i="36" s="1"/>
  <c r="J75" i="12"/>
  <c r="K7" i="34" s="1"/>
  <c r="J17" i="30"/>
  <c r="K66" i="34"/>
  <c r="J29" i="14"/>
  <c r="K15" i="11" s="1"/>
  <c r="K12" i="11" s="1"/>
  <c r="K44" i="11" s="1"/>
  <c r="L27" i="13"/>
  <c r="L63" i="34"/>
  <c r="J19" i="31"/>
  <c r="K70" i="12"/>
  <c r="J8" i="40" l="1"/>
  <c r="J13" i="40" s="1"/>
  <c r="J7" i="40"/>
  <c r="J12" i="40" s="1"/>
  <c r="J11" i="40"/>
  <c r="J10" i="40"/>
  <c r="J9" i="40"/>
  <c r="J20" i="30"/>
  <c r="L24" i="13" s="1"/>
  <c r="L29" i="13" s="1"/>
  <c r="L32" i="13" s="1"/>
  <c r="L35" i="13" s="1"/>
  <c r="J76" i="12"/>
  <c r="I6" i="29" s="1"/>
  <c r="K29" i="34"/>
  <c r="K31" i="34" s="1"/>
  <c r="J9" i="30"/>
  <c r="K72" i="12"/>
  <c r="L8" i="34"/>
  <c r="L28" i="34"/>
  <c r="K77" i="11" l="1"/>
  <c r="K6" i="34"/>
  <c r="K10" i="34" s="1"/>
  <c r="K33" i="34" s="1"/>
  <c r="L49" i="11"/>
  <c r="L48" i="11" s="1"/>
  <c r="L9" i="11"/>
  <c r="L34" i="13"/>
  <c r="L69" i="12" s="1"/>
  <c r="J6" i="31"/>
  <c r="J10" i="31" s="1"/>
  <c r="J12" i="31" s="1"/>
  <c r="J14" i="31" s="1"/>
  <c r="K16" i="31" s="1"/>
  <c r="N6" i="32"/>
  <c r="N15" i="32" s="1"/>
  <c r="N20" i="32" s="1"/>
  <c r="M27" i="13"/>
  <c r="L67" i="12"/>
  <c r="K69" i="11"/>
  <c r="L76" i="11"/>
  <c r="L59" i="34" s="1"/>
  <c r="L60" i="34" s="1"/>
  <c r="M63" i="34" l="1"/>
  <c r="K79" i="11"/>
  <c r="K83" i="11" s="1"/>
  <c r="K6" i="36"/>
  <c r="K10" i="36" s="1"/>
  <c r="K4" i="37" s="1"/>
  <c r="K62" i="34"/>
  <c r="K64" i="34" s="1"/>
  <c r="K68" i="34" s="1"/>
  <c r="K3" i="37"/>
  <c r="K3" i="39"/>
  <c r="L66" i="34"/>
  <c r="M11" i="13"/>
  <c r="M15" i="13" s="1"/>
  <c r="K17" i="31"/>
  <c r="J21" i="31"/>
  <c r="K18" i="31"/>
  <c r="J22" i="31"/>
  <c r="J6" i="30"/>
  <c r="J11" i="30" s="1"/>
  <c r="J13" i="30" s="1"/>
  <c r="J15" i="30" s="1"/>
  <c r="K19" i="30" s="1"/>
  <c r="K74" i="12"/>
  <c r="L70" i="12"/>
  <c r="L72" i="12" s="1"/>
  <c r="O6" i="32" s="1"/>
  <c r="O15" i="32" s="1"/>
  <c r="O20" i="32" s="1"/>
  <c r="K19" i="31" l="1"/>
  <c r="K5" i="37"/>
  <c r="K3" i="38"/>
  <c r="K4" i="40"/>
  <c r="K5" i="40" s="1"/>
  <c r="K7" i="39"/>
  <c r="K17" i="30"/>
  <c r="J22" i="30"/>
  <c r="K28" i="14" s="1"/>
  <c r="L58" i="11" s="1"/>
  <c r="L51" i="11" s="1"/>
  <c r="M7" i="36" s="1"/>
  <c r="K18" i="30"/>
  <c r="K75" i="12"/>
  <c r="K76" i="12" s="1"/>
  <c r="J6" i="29" s="1"/>
  <c r="J23" i="30"/>
  <c r="K29" i="14" s="1"/>
  <c r="L15" i="11" s="1"/>
  <c r="L12" i="11" s="1"/>
  <c r="L44" i="11" s="1"/>
  <c r="M8" i="34"/>
  <c r="M28" i="34"/>
  <c r="K9" i="30"/>
  <c r="K6" i="31"/>
  <c r="K10" i="31" s="1"/>
  <c r="K10" i="40" l="1"/>
  <c r="K9" i="40"/>
  <c r="K14" i="40" s="1"/>
  <c r="K8" i="40"/>
  <c r="K13" i="40" s="1"/>
  <c r="K7" i="40"/>
  <c r="K12" i="40" s="1"/>
  <c r="K11" i="40"/>
  <c r="K20" i="30"/>
  <c r="M24" i="13" s="1"/>
  <c r="M29" i="13" s="1"/>
  <c r="M32" i="13" s="1"/>
  <c r="M49" i="11" s="1"/>
  <c r="M48" i="11" s="1"/>
  <c r="L29" i="34"/>
  <c r="L31" i="34" s="1"/>
  <c r="L6" i="34"/>
  <c r="L77" i="11"/>
  <c r="M76" i="11" s="1"/>
  <c r="M59" i="34" s="1"/>
  <c r="M60" i="34" s="1"/>
  <c r="L7" i="34"/>
  <c r="K6" i="30"/>
  <c r="K11" i="30" s="1"/>
  <c r="K13" i="30" s="1"/>
  <c r="K15" i="30" s="1"/>
  <c r="K12" i="31"/>
  <c r="K14" i="31" s="1"/>
  <c r="L16" i="31" s="1"/>
  <c r="M34" i="13" l="1"/>
  <c r="N11" i="13" s="1"/>
  <c r="N15" i="13" s="1"/>
  <c r="M35" i="13"/>
  <c r="M67" i="12" s="1"/>
  <c r="M9" i="11"/>
  <c r="M66" i="34" s="1"/>
  <c r="L69" i="11"/>
  <c r="M69" i="12"/>
  <c r="N27" i="13"/>
  <c r="L10" i="34"/>
  <c r="L33" i="34" s="1"/>
  <c r="L17" i="30"/>
  <c r="L19" i="30"/>
  <c r="L18" i="30"/>
  <c r="L75" i="12"/>
  <c r="K22" i="30"/>
  <c r="K23" i="30"/>
  <c r="L17" i="31"/>
  <c r="L18" i="31"/>
  <c r="L74" i="12"/>
  <c r="K22" i="31"/>
  <c r="L29" i="14" s="1"/>
  <c r="M15" i="11" s="1"/>
  <c r="K21" i="31"/>
  <c r="N63" i="34" l="1"/>
  <c r="L79" i="11"/>
  <c r="L83" i="11" s="1"/>
  <c r="L6" i="36"/>
  <c r="L10" i="36" s="1"/>
  <c r="L4" i="37" s="1"/>
  <c r="M70" i="12"/>
  <c r="N28" i="34" s="1"/>
  <c r="L62" i="34"/>
  <c r="L64" i="34" s="1"/>
  <c r="L68" i="34" s="1"/>
  <c r="L3" i="37"/>
  <c r="L3" i="39"/>
  <c r="M72" i="12"/>
  <c r="P6" i="32" s="1"/>
  <c r="P15" i="32" s="1"/>
  <c r="P20" i="32" s="1"/>
  <c r="L20" i="30"/>
  <c r="L28" i="14"/>
  <c r="M58" i="11" s="1"/>
  <c r="M51" i="11" s="1"/>
  <c r="N7" i="36" s="1"/>
  <c r="L19" i="31"/>
  <c r="M12" i="11"/>
  <c r="M44" i="11" s="1"/>
  <c r="M7" i="34"/>
  <c r="L76" i="12"/>
  <c r="L9" i="30" l="1"/>
  <c r="N8" i="34"/>
  <c r="L5" i="37"/>
  <c r="L3" i="38"/>
  <c r="L4" i="40"/>
  <c r="L5" i="40" s="1"/>
  <c r="L7" i="39"/>
  <c r="L6" i="31"/>
  <c r="L10" i="31" s="1"/>
  <c r="L6" i="30" s="1"/>
  <c r="N24" i="13"/>
  <c r="N29" i="13" s="1"/>
  <c r="N32" i="13" s="1"/>
  <c r="N34" i="13" s="1"/>
  <c r="O11" i="13" s="1"/>
  <c r="O15" i="13" s="1"/>
  <c r="M29" i="34"/>
  <c r="M31" i="34" s="1"/>
  <c r="K6" i="29"/>
  <c r="M77" i="11"/>
  <c r="M6" i="34"/>
  <c r="M10" i="34" s="1"/>
  <c r="L11" i="30" l="1"/>
  <c r="L13" i="30" s="1"/>
  <c r="L15" i="30" s="1"/>
  <c r="M19" i="30" s="1"/>
  <c r="L12" i="31"/>
  <c r="L14" i="31" s="1"/>
  <c r="M16" i="31" s="1"/>
  <c r="L11" i="40"/>
  <c r="L10" i="40"/>
  <c r="L15" i="40" s="1"/>
  <c r="L9" i="40"/>
  <c r="L14" i="40" s="1"/>
  <c r="L8" i="40"/>
  <c r="L13" i="40" s="1"/>
  <c r="L7" i="40"/>
  <c r="L12" i="40" s="1"/>
  <c r="N69" i="12"/>
  <c r="M33" i="34"/>
  <c r="N35" i="13"/>
  <c r="N67" i="12" s="1"/>
  <c r="N9" i="11"/>
  <c r="N49" i="11"/>
  <c r="N48" i="11" s="1"/>
  <c r="M17" i="30"/>
  <c r="M18" i="30"/>
  <c r="L22" i="30"/>
  <c r="N76" i="11"/>
  <c r="N59" i="34" s="1"/>
  <c r="N60" i="34" s="1"/>
  <c r="M69" i="11"/>
  <c r="M75" i="12" l="1"/>
  <c r="L23" i="30"/>
  <c r="L22" i="31"/>
  <c r="L21" i="31"/>
  <c r="M17" i="31"/>
  <c r="M74" i="12"/>
  <c r="N7" i="34" s="1"/>
  <c r="M18" i="31"/>
  <c r="M79" i="11"/>
  <c r="M83" i="11" s="1"/>
  <c r="M6" i="36"/>
  <c r="M10" i="36" s="1"/>
  <c r="M4" i="37" s="1"/>
  <c r="M62" i="34"/>
  <c r="M64" i="34" s="1"/>
  <c r="M68" i="34" s="1"/>
  <c r="M3" i="37"/>
  <c r="M3" i="39"/>
  <c r="N66" i="34"/>
  <c r="O63" i="34"/>
  <c r="O27" i="13"/>
  <c r="M28" i="14"/>
  <c r="N58" i="11" s="1"/>
  <c r="N51" i="11" s="1"/>
  <c r="O7" i="36" s="1"/>
  <c r="M20" i="30"/>
  <c r="M29" i="14"/>
  <c r="N15" i="11" s="1"/>
  <c r="N12" i="11" s="1"/>
  <c r="N44" i="11" s="1"/>
  <c r="M19" i="31"/>
  <c r="N70" i="12"/>
  <c r="M76" i="12" l="1"/>
  <c r="M5" i="37"/>
  <c r="M3" i="38"/>
  <c r="M4" i="40"/>
  <c r="M5" i="40" s="1"/>
  <c r="M7" i="39"/>
  <c r="O24" i="13"/>
  <c r="O29" i="13" s="1"/>
  <c r="O32" i="13" s="1"/>
  <c r="O49" i="11" s="1"/>
  <c r="O48" i="11" s="1"/>
  <c r="N29" i="34"/>
  <c r="N31" i="34" s="1"/>
  <c r="L6" i="29"/>
  <c r="N77" i="11"/>
  <c r="N6" i="34"/>
  <c r="N10" i="34" s="1"/>
  <c r="O8" i="34"/>
  <c r="O28" i="34"/>
  <c r="M9" i="30"/>
  <c r="M11" i="40" l="1"/>
  <c r="M16" i="40" s="1"/>
  <c r="M10" i="40"/>
  <c r="M15" i="40" s="1"/>
  <c r="M9" i="40"/>
  <c r="M14" i="40" s="1"/>
  <c r="M8" i="40"/>
  <c r="M13" i="40" s="1"/>
  <c r="M7" i="40"/>
  <c r="M12" i="40" s="1"/>
  <c r="O35" i="13"/>
  <c r="P27" i="13" s="1"/>
  <c r="O34" i="13"/>
  <c r="O69" i="12" s="1"/>
  <c r="O9" i="11"/>
  <c r="P63" i="34" s="1"/>
  <c r="N33" i="34"/>
  <c r="O76" i="11"/>
  <c r="O59" i="34" s="1"/>
  <c r="N69" i="11"/>
  <c r="O67" i="12" l="1"/>
  <c r="P11" i="13"/>
  <c r="P15" i="13" s="1"/>
  <c r="N79" i="11"/>
  <c r="N83" i="11" s="1"/>
  <c r="N6" i="36"/>
  <c r="N10" i="36" s="1"/>
  <c r="N4" i="37" s="1"/>
  <c r="O66" i="34"/>
  <c r="N62" i="34"/>
  <c r="N64" i="34" s="1"/>
  <c r="N68" i="34" s="1"/>
  <c r="N3" i="37"/>
  <c r="N3" i="39"/>
  <c r="O70" i="12"/>
  <c r="N5" i="37" l="1"/>
  <c r="N3" i="38"/>
  <c r="N4" i="40"/>
  <c r="N5" i="40" s="1"/>
  <c r="N7" i="39"/>
  <c r="P8" i="34"/>
  <c r="P28" i="34"/>
  <c r="N9" i="30"/>
  <c r="N8" i="40" l="1"/>
  <c r="N13" i="40" s="1"/>
  <c r="N7" i="40"/>
  <c r="N12" i="40" s="1"/>
  <c r="N17" i="40" s="1"/>
  <c r="N11" i="40"/>
  <c r="N16" i="40" s="1"/>
  <c r="N10" i="40"/>
  <c r="N15" i="40" s="1"/>
  <c r="N9" i="40"/>
  <c r="N14" i="40" s="1"/>
  <c r="O28" i="11"/>
  <c r="O24" i="11" s="1"/>
  <c r="P28" i="11" l="1"/>
  <c r="O38" i="34"/>
  <c r="O39" i="34"/>
  <c r="O37" i="34" l="1"/>
  <c r="O46" i="34" s="1"/>
  <c r="P39" i="34"/>
  <c r="P38" i="34"/>
  <c r="P24" i="11"/>
  <c r="Q28" i="11"/>
  <c r="R28" i="11" l="1"/>
  <c r="Q38" i="34"/>
  <c r="Q39" i="34"/>
  <c r="Q24" i="11"/>
  <c r="P37" i="34"/>
  <c r="P46" i="34" s="1"/>
  <c r="Q37" i="34" l="1"/>
  <c r="Q46" i="34" s="1"/>
  <c r="S28" i="11"/>
  <c r="R38" i="34"/>
  <c r="R24" i="11"/>
  <c r="R39" i="34"/>
  <c r="R37" i="34" l="1"/>
  <c r="R46" i="34" s="1"/>
  <c r="S39" i="34"/>
  <c r="S24" i="11"/>
  <c r="S38" i="34"/>
  <c r="T28" i="11"/>
  <c r="S37" i="34" l="1"/>
  <c r="S46" i="34" s="1"/>
  <c r="T24" i="11"/>
  <c r="T38" i="34"/>
  <c r="T39" i="34"/>
  <c r="U28" i="11"/>
  <c r="T37" i="34" l="1"/>
  <c r="T46" i="34" s="1"/>
  <c r="V28" i="11"/>
  <c r="U38" i="34"/>
  <c r="U39" i="34"/>
  <c r="U24" i="11"/>
  <c r="U37" i="34" l="1"/>
  <c r="U46" i="34" s="1"/>
  <c r="V39" i="34"/>
  <c r="V38" i="34"/>
  <c r="V24" i="11"/>
  <c r="W28" i="11"/>
  <c r="V37" i="34" l="1"/>
  <c r="V46" i="34" s="1"/>
  <c r="W39" i="34"/>
  <c r="W38" i="34"/>
  <c r="W24" i="11"/>
  <c r="X28" i="11"/>
  <c r="Y28" i="11" l="1"/>
  <c r="W37" i="34"/>
  <c r="W46" i="34" s="1"/>
  <c r="X39" i="34"/>
  <c r="X38" i="34"/>
  <c r="X24" i="11"/>
  <c r="Y38" i="34" l="1"/>
  <c r="Y24" i="11"/>
  <c r="Y39" i="34"/>
  <c r="X37" i="34"/>
  <c r="X46" i="34" s="1"/>
  <c r="Z28" i="11"/>
  <c r="Y37" i="34" l="1"/>
  <c r="Y46" i="34" s="1"/>
  <c r="Z38" i="34"/>
  <c r="Z24" i="11"/>
  <c r="Z39" i="34"/>
  <c r="AA28" i="11"/>
  <c r="AA38" i="34" l="1"/>
  <c r="AA24" i="11"/>
  <c r="AA39" i="34"/>
  <c r="Z37" i="34"/>
  <c r="Z46" i="34" s="1"/>
  <c r="AB28" i="11"/>
  <c r="AB24" i="11" l="1"/>
  <c r="AB39" i="34"/>
  <c r="AB38" i="34"/>
  <c r="AC28" i="11"/>
  <c r="AA37" i="34"/>
  <c r="AA46" i="34" s="1"/>
  <c r="AB37" i="34" l="1"/>
  <c r="AB46" i="34" s="1"/>
  <c r="AD28" i="11"/>
  <c r="AC39" i="34"/>
  <c r="AC38" i="34"/>
  <c r="AC24" i="11"/>
  <c r="AC37" i="34" l="1"/>
  <c r="AC46" i="34" s="1"/>
  <c r="AE28" i="11"/>
  <c r="AD24" i="11"/>
  <c r="AD38" i="34"/>
  <c r="AD39" i="34"/>
  <c r="AE39" i="34" l="1"/>
  <c r="AE24" i="11"/>
  <c r="AE38" i="34"/>
  <c r="AD37" i="34"/>
  <c r="AD46" i="34" s="1"/>
  <c r="AF28" i="11"/>
  <c r="AE37" i="34" l="1"/>
  <c r="AE46" i="34" s="1"/>
  <c r="AF38" i="34"/>
  <c r="AF39" i="34"/>
  <c r="AF24" i="11"/>
  <c r="AG28" i="11"/>
  <c r="AG24" i="11" l="1"/>
  <c r="AG38" i="34"/>
  <c r="AG39" i="34"/>
  <c r="AF37" i="34"/>
  <c r="AF46" i="34" s="1"/>
  <c r="AH28" i="11"/>
  <c r="AG37" i="34" l="1"/>
  <c r="AG46" i="34" s="1"/>
  <c r="AH38" i="34"/>
  <c r="AH39" i="34"/>
  <c r="AH24" i="11"/>
  <c r="AI28" i="11"/>
  <c r="AJ28" i="11" l="1"/>
  <c r="AI39" i="34"/>
  <c r="AI38" i="34"/>
  <c r="AI24" i="11"/>
  <c r="AH37" i="34"/>
  <c r="AH46" i="34" s="1"/>
  <c r="AI37" i="34" l="1"/>
  <c r="AI46" i="34" s="1"/>
  <c r="AJ24" i="11"/>
  <c r="AJ38" i="34"/>
  <c r="AJ39" i="34"/>
  <c r="AK28" i="11"/>
  <c r="AM28" i="11" l="1"/>
  <c r="AL28" i="11"/>
  <c r="AJ37" i="34"/>
  <c r="AJ46" i="34" s="1"/>
  <c r="AK38" i="34"/>
  <c r="AK39" i="34"/>
  <c r="AK24" i="11"/>
  <c r="AK37" i="34" l="1"/>
  <c r="AK46" i="34" s="1"/>
  <c r="AL24" i="11"/>
  <c r="AL39" i="34"/>
  <c r="AL38" i="34"/>
  <c r="AM38" i="34"/>
  <c r="AM24" i="11"/>
  <c r="AM39" i="34"/>
  <c r="AM37" i="34" l="1"/>
  <c r="AM46" i="34" s="1"/>
  <c r="AL37" i="34"/>
  <c r="AL46" i="34" s="1"/>
  <c r="D33" i="34" l="1"/>
  <c r="N63" i="12"/>
  <c r="O18" i="28"/>
  <c r="P16" i="28" s="1"/>
  <c r="N32" i="14"/>
  <c r="O67" i="11" s="1"/>
  <c r="D62" i="34" l="1"/>
  <c r="D64" i="34" s="1"/>
  <c r="D3" i="37"/>
  <c r="D3" i="39"/>
  <c r="D4" i="40" s="1"/>
  <c r="D5" i="40" s="1"/>
  <c r="D7" i="40" s="1"/>
  <c r="O54" i="34"/>
  <c r="O9" i="34"/>
  <c r="P18" i="28"/>
  <c r="Q16" i="28" s="1"/>
  <c r="O32" i="14"/>
  <c r="P67" i="11" s="1"/>
  <c r="O63" i="12"/>
  <c r="N65" i="12"/>
  <c r="N72" i="12" s="1"/>
  <c r="Q6" i="32" s="1"/>
  <c r="Q15" i="32" s="1"/>
  <c r="Q20" i="32" s="1"/>
  <c r="D5" i="37" l="1"/>
  <c r="D3" i="38"/>
  <c r="P54" i="34"/>
  <c r="F15" i="32"/>
  <c r="M6" i="31"/>
  <c r="M10" i="31" s="1"/>
  <c r="M12" i="31" s="1"/>
  <c r="M14" i="31" s="1"/>
  <c r="N16" i="31" s="1"/>
  <c r="P9" i="34"/>
  <c r="O65" i="12"/>
  <c r="O72" i="12" s="1"/>
  <c r="R6" i="32" s="1"/>
  <c r="R15" i="32" s="1"/>
  <c r="R20" i="32" s="1"/>
  <c r="O60" i="34"/>
  <c r="N18" i="31" l="1"/>
  <c r="N17" i="31"/>
  <c r="P32" i="14"/>
  <c r="Q67" i="11" s="1"/>
  <c r="Q18" i="28"/>
  <c r="R16" i="28" s="1"/>
  <c r="R18" i="28" s="1"/>
  <c r="S16" i="28" s="1"/>
  <c r="P63" i="12"/>
  <c r="Q9" i="34" s="1"/>
  <c r="N6" i="31"/>
  <c r="N10" i="31" s="1"/>
  <c r="N12" i="31" s="1"/>
  <c r="N14" i="31" s="1"/>
  <c r="F20" i="32"/>
  <c r="M6" i="30"/>
  <c r="M11" i="30" s="1"/>
  <c r="M13" i="30" s="1"/>
  <c r="M15" i="30" s="1"/>
  <c r="Q32" i="14" l="1"/>
  <c r="Q63" i="12"/>
  <c r="S18" i="28"/>
  <c r="T16" i="28" s="1"/>
  <c r="P65" i="12"/>
  <c r="Q54" i="34"/>
  <c r="O16" i="31"/>
  <c r="N18" i="30"/>
  <c r="N17" i="30"/>
  <c r="N19" i="30"/>
  <c r="O74" i="12"/>
  <c r="O18" i="31"/>
  <c r="O17" i="31"/>
  <c r="N19" i="31"/>
  <c r="R67" i="11"/>
  <c r="R54" i="34" s="1"/>
  <c r="E38" i="32"/>
  <c r="E34" i="32"/>
  <c r="N6" i="30"/>
  <c r="N11" i="30" s="1"/>
  <c r="N13" i="30" s="1"/>
  <c r="N15" i="30" s="1"/>
  <c r="N74" i="12"/>
  <c r="M21" i="31"/>
  <c r="M22" i="31"/>
  <c r="R32" i="14"/>
  <c r="S67" i="11" s="1"/>
  <c r="R63" i="12"/>
  <c r="T18" i="28"/>
  <c r="U16" i="28" s="1"/>
  <c r="M23" i="30"/>
  <c r="N75" i="12"/>
  <c r="M22" i="30"/>
  <c r="R9" i="34"/>
  <c r="Q65" i="12"/>
  <c r="O75" i="12" l="1"/>
  <c r="O76" i="12" s="1"/>
  <c r="P77" i="11" s="1"/>
  <c r="O18" i="30"/>
  <c r="O17" i="30"/>
  <c r="O19" i="30"/>
  <c r="N20" i="30"/>
  <c r="N23" i="30" s="1"/>
  <c r="N22" i="31"/>
  <c r="N21" i="31"/>
  <c r="O19" i="31"/>
  <c r="S54" i="34"/>
  <c r="N28" i="14"/>
  <c r="O58" i="11" s="1"/>
  <c r="F34" i="32"/>
  <c r="S32" i="14"/>
  <c r="T67" i="11" s="1"/>
  <c r="S63" i="12"/>
  <c r="O7" i="34"/>
  <c r="N76" i="12"/>
  <c r="M6" i="29" s="1"/>
  <c r="S9" i="34"/>
  <c r="R65" i="12"/>
  <c r="N29" i="14"/>
  <c r="O15" i="11" s="1"/>
  <c r="E35" i="32"/>
  <c r="F35" i="32" s="1"/>
  <c r="N6" i="29" l="1"/>
  <c r="O20" i="30"/>
  <c r="Q24" i="13" s="1"/>
  <c r="N22" i="30"/>
  <c r="O28" i="14" s="1"/>
  <c r="P58" i="11" s="1"/>
  <c r="P24" i="13"/>
  <c r="P29" i="13" s="1"/>
  <c r="P32" i="13" s="1"/>
  <c r="P35" i="13" s="1"/>
  <c r="O29" i="14"/>
  <c r="P15" i="11" s="1"/>
  <c r="P6" i="34"/>
  <c r="P7" i="34"/>
  <c r="O29" i="34"/>
  <c r="O31" i="34" s="1"/>
  <c r="T54" i="34"/>
  <c r="E36" i="32"/>
  <c r="F36" i="32" s="1"/>
  <c r="O51" i="11"/>
  <c r="P7" i="36" s="1"/>
  <c r="O12" i="11"/>
  <c r="O44" i="11" s="1"/>
  <c r="O6" i="34"/>
  <c r="O77" i="11"/>
  <c r="T32" i="14"/>
  <c r="U67" i="11" s="1"/>
  <c r="T63" i="12"/>
  <c r="U18" i="28"/>
  <c r="V16" i="28" s="1"/>
  <c r="T9" i="34"/>
  <c r="S65" i="12"/>
  <c r="P9" i="11" l="1"/>
  <c r="Q27" i="13"/>
  <c r="Q29" i="13" s="1"/>
  <c r="P67" i="12"/>
  <c r="P34" i="13"/>
  <c r="P49" i="11"/>
  <c r="P48" i="11" s="1"/>
  <c r="P10" i="34"/>
  <c r="U54" i="34"/>
  <c r="O69" i="11"/>
  <c r="P76" i="11"/>
  <c r="U32" i="14"/>
  <c r="V67" i="11" s="1"/>
  <c r="U63" i="12"/>
  <c r="V18" i="28"/>
  <c r="W16" i="28" s="1"/>
  <c r="O10" i="34"/>
  <c r="O33" i="34" s="1"/>
  <c r="P12" i="11"/>
  <c r="U9" i="34"/>
  <c r="T65" i="12"/>
  <c r="P29" i="34"/>
  <c r="P51" i="11"/>
  <c r="E37" i="32"/>
  <c r="F38" i="32" s="1"/>
  <c r="Q7" i="36" l="1"/>
  <c r="P66" i="34"/>
  <c r="O79" i="11"/>
  <c r="O83" i="11" s="1"/>
  <c r="O6" i="36"/>
  <c r="O10" i="36" s="1"/>
  <c r="O4" i="37" s="1"/>
  <c r="O62" i="34"/>
  <c r="O64" i="34" s="1"/>
  <c r="O68" i="34" s="1"/>
  <c r="O3" i="37"/>
  <c r="O3" i="39"/>
  <c r="P44" i="11"/>
  <c r="Q63" i="34"/>
  <c r="P69" i="12"/>
  <c r="P70" i="12" s="1"/>
  <c r="O9" i="30" s="1"/>
  <c r="Q11" i="13"/>
  <c r="Q15" i="13" s="1"/>
  <c r="Q32" i="13" s="1"/>
  <c r="Q9" i="11" s="1"/>
  <c r="F37" i="32"/>
  <c r="F39" i="32" s="1"/>
  <c r="V54" i="34"/>
  <c r="V9" i="34"/>
  <c r="U65" i="12"/>
  <c r="P31" i="34"/>
  <c r="P33" i="34" s="1"/>
  <c r="V32" i="14"/>
  <c r="W67" i="11" s="1"/>
  <c r="V63" i="12"/>
  <c r="W18" i="28"/>
  <c r="X16" i="28" s="1"/>
  <c r="P69" i="11"/>
  <c r="P59" i="34"/>
  <c r="Q76" i="11"/>
  <c r="P79" i="11" l="1"/>
  <c r="P6" i="36"/>
  <c r="P10" i="36" s="1"/>
  <c r="P4" i="37" s="1"/>
  <c r="O5" i="37"/>
  <c r="O3" i="38"/>
  <c r="O4" i="40"/>
  <c r="O5" i="40" s="1"/>
  <c r="O7" i="39"/>
  <c r="P3" i="37"/>
  <c r="P3" i="39"/>
  <c r="P83" i="11"/>
  <c r="P72" i="12"/>
  <c r="S6" i="32" s="1"/>
  <c r="S15" i="32" s="1"/>
  <c r="S20" i="32" s="1"/>
  <c r="Q28" i="34"/>
  <c r="Q49" i="11"/>
  <c r="Q48" i="11" s="1"/>
  <c r="Q66" i="34" s="1"/>
  <c r="Q34" i="13"/>
  <c r="R11" i="13" s="1"/>
  <c r="R15" i="13" s="1"/>
  <c r="Q35" i="13"/>
  <c r="R27" i="13" s="1"/>
  <c r="Q8" i="34"/>
  <c r="W54" i="34"/>
  <c r="W9" i="34"/>
  <c r="V65" i="12"/>
  <c r="G39" i="32"/>
  <c r="F22" i="32"/>
  <c r="Q59" i="34"/>
  <c r="Q60" i="34" s="1"/>
  <c r="P60" i="34"/>
  <c r="P62" i="34" s="1"/>
  <c r="P64" i="34" s="1"/>
  <c r="P68" i="34" s="1"/>
  <c r="W32" i="14"/>
  <c r="X67" i="11" s="1"/>
  <c r="W63" i="12"/>
  <c r="X18" i="28"/>
  <c r="Y16" i="28" s="1"/>
  <c r="P5" i="37" l="1"/>
  <c r="P3" i="38"/>
  <c r="O11" i="40"/>
  <c r="O16" i="40" s="1"/>
  <c r="O10" i="40"/>
  <c r="O15" i="40" s="1"/>
  <c r="O9" i="40"/>
  <c r="O14" i="40" s="1"/>
  <c r="O8" i="40"/>
  <c r="O13" i="40" s="1"/>
  <c r="O18" i="40" s="1"/>
  <c r="O7" i="40"/>
  <c r="O12" i="40" s="1"/>
  <c r="O17" i="40" s="1"/>
  <c r="P4" i="40"/>
  <c r="P5" i="40" s="1"/>
  <c r="P7" i="39"/>
  <c r="O6" i="31"/>
  <c r="O10" i="31" s="1"/>
  <c r="O12" i="31" s="1"/>
  <c r="O14" i="31" s="1"/>
  <c r="Q69" i="12"/>
  <c r="R63" i="34"/>
  <c r="Q67" i="12"/>
  <c r="X54" i="34"/>
  <c r="X32" i="14"/>
  <c r="Y67" i="11" s="1"/>
  <c r="X63" i="12"/>
  <c r="Y18" i="28"/>
  <c r="Z16" i="28" s="1"/>
  <c r="X9" i="34"/>
  <c r="W65" i="12"/>
  <c r="O6" i="30" l="1"/>
  <c r="O11" i="30" s="1"/>
  <c r="O13" i="30" s="1"/>
  <c r="O15" i="30" s="1"/>
  <c r="Q70" i="12"/>
  <c r="P11" i="40"/>
  <c r="P16" i="40" s="1"/>
  <c r="P10" i="40"/>
  <c r="P15" i="40" s="1"/>
  <c r="P9" i="40"/>
  <c r="P14" i="40" s="1"/>
  <c r="P19" i="40" s="1"/>
  <c r="P8" i="40"/>
  <c r="P13" i="40" s="1"/>
  <c r="P18" i="40" s="1"/>
  <c r="P7" i="40"/>
  <c r="P12" i="40" s="1"/>
  <c r="P17" i="40" s="1"/>
  <c r="P16" i="31"/>
  <c r="P17" i="31"/>
  <c r="O22" i="31"/>
  <c r="P18" i="31"/>
  <c r="O21" i="31"/>
  <c r="P74" i="12"/>
  <c r="P18" i="30"/>
  <c r="P75" i="12"/>
  <c r="P17" i="30"/>
  <c r="O22" i="30"/>
  <c r="P19" i="30"/>
  <c r="O23" i="30"/>
  <c r="R28" i="34"/>
  <c r="P9" i="30"/>
  <c r="R8" i="34"/>
  <c r="Q72" i="12"/>
  <c r="T6" i="32" s="1"/>
  <c r="T15" i="32" s="1"/>
  <c r="T20" i="32" s="1"/>
  <c r="Y54" i="34"/>
  <c r="Y32" i="14"/>
  <c r="Z67" i="11" s="1"/>
  <c r="Y63" i="12"/>
  <c r="Z18" i="28"/>
  <c r="AA16" i="28" s="1"/>
  <c r="Y9" i="34"/>
  <c r="X65" i="12"/>
  <c r="P29" i="14" l="1"/>
  <c r="Q15" i="11" s="1"/>
  <c r="Q12" i="11" s="1"/>
  <c r="Q44" i="11" s="1"/>
  <c r="Q7" i="34"/>
  <c r="P76" i="12"/>
  <c r="P20" i="30"/>
  <c r="P28" i="14"/>
  <c r="Q58" i="11" s="1"/>
  <c r="Q51" i="11" s="1"/>
  <c r="R7" i="36" s="1"/>
  <c r="P19" i="31"/>
  <c r="P6" i="31"/>
  <c r="P10" i="31" s="1"/>
  <c r="Z54" i="34"/>
  <c r="Z9" i="34"/>
  <c r="Y65" i="12"/>
  <c r="Z32" i="14"/>
  <c r="AA67" i="11" s="1"/>
  <c r="Z63" i="12"/>
  <c r="AA18" i="28"/>
  <c r="AB16" i="28" s="1"/>
  <c r="R24" i="13" l="1"/>
  <c r="R29" i="13" s="1"/>
  <c r="R32" i="13" s="1"/>
  <c r="R9" i="11" s="1"/>
  <c r="Q77" i="11"/>
  <c r="Q6" i="34"/>
  <c r="Q10" i="34" s="1"/>
  <c r="O6" i="29"/>
  <c r="Q29" i="34"/>
  <c r="Q31" i="34" s="1"/>
  <c r="P6" i="30"/>
  <c r="P11" i="30" s="1"/>
  <c r="P13" i="30" s="1"/>
  <c r="P15" i="30" s="1"/>
  <c r="P12" i="31"/>
  <c r="P14" i="31" s="1"/>
  <c r="Q16" i="31" s="1"/>
  <c r="AA54" i="34"/>
  <c r="AA32" i="14"/>
  <c r="AB67" i="11" s="1"/>
  <c r="AA63" i="12"/>
  <c r="AB18" i="28"/>
  <c r="AC16" i="28" s="1"/>
  <c r="AA9" i="34"/>
  <c r="Z65" i="12"/>
  <c r="R35" i="13" l="1"/>
  <c r="R67" i="12" s="1"/>
  <c r="R34" i="13"/>
  <c r="S11" i="13" s="1"/>
  <c r="S15" i="13" s="1"/>
  <c r="R49" i="11"/>
  <c r="R48" i="11" s="1"/>
  <c r="R66" i="34" s="1"/>
  <c r="Q33" i="34"/>
  <c r="Q69" i="11"/>
  <c r="R76" i="11"/>
  <c r="R59" i="34" s="1"/>
  <c r="R60" i="34" s="1"/>
  <c r="Q18" i="30"/>
  <c r="Q17" i="30"/>
  <c r="Q19" i="30"/>
  <c r="Q75" i="12"/>
  <c r="P22" i="30"/>
  <c r="P23" i="30"/>
  <c r="Q74" i="12"/>
  <c r="Q18" i="31"/>
  <c r="Q17" i="31"/>
  <c r="P21" i="31"/>
  <c r="P22" i="31"/>
  <c r="AB9" i="34"/>
  <c r="AA65" i="12"/>
  <c r="AB32" i="14"/>
  <c r="AC67" i="11" s="1"/>
  <c r="AB63" i="12"/>
  <c r="AC18" i="28"/>
  <c r="AD16" i="28" s="1"/>
  <c r="AB54" i="34"/>
  <c r="Q79" i="11" l="1"/>
  <c r="Q83" i="11" s="1"/>
  <c r="Q6" i="36"/>
  <c r="Q10" i="36" s="1"/>
  <c r="Q4" i="37" s="1"/>
  <c r="R69" i="12"/>
  <c r="S27" i="13"/>
  <c r="Q62" i="34"/>
  <c r="Q64" i="34" s="1"/>
  <c r="Q68" i="34" s="1"/>
  <c r="Q3" i="37"/>
  <c r="Q3" i="39"/>
  <c r="Q29" i="14"/>
  <c r="R15" i="11" s="1"/>
  <c r="R12" i="11" s="1"/>
  <c r="R44" i="11" s="1"/>
  <c r="Q28" i="14"/>
  <c r="R58" i="11" s="1"/>
  <c r="R51" i="11" s="1"/>
  <c r="S7" i="36" s="1"/>
  <c r="S63" i="34"/>
  <c r="R70" i="12"/>
  <c r="Q20" i="30"/>
  <c r="Q19" i="31"/>
  <c r="R7" i="34"/>
  <c r="Q76" i="12"/>
  <c r="AC32" i="14"/>
  <c r="AD67" i="11" s="1"/>
  <c r="AC63" i="12"/>
  <c r="AD18" i="28"/>
  <c r="AE16" i="28" s="1"/>
  <c r="AC54" i="34"/>
  <c r="AC9" i="34"/>
  <c r="AB65" i="12"/>
  <c r="Q5" i="37" l="1"/>
  <c r="Q3" i="38"/>
  <c r="Q4" i="40"/>
  <c r="Q5" i="40" s="1"/>
  <c r="Q7" i="39"/>
  <c r="R29" i="34"/>
  <c r="R31" i="34" s="1"/>
  <c r="S24" i="13"/>
  <c r="S29" i="13" s="1"/>
  <c r="S32" i="13" s="1"/>
  <c r="S9" i="11" s="1"/>
  <c r="S8" i="34"/>
  <c r="R72" i="12"/>
  <c r="S28" i="34"/>
  <c r="Q9" i="30"/>
  <c r="R77" i="11"/>
  <c r="P6" i="29"/>
  <c r="R6" i="34"/>
  <c r="R10" i="34" s="1"/>
  <c r="AD54" i="34"/>
  <c r="AD9" i="34"/>
  <c r="AC65" i="12"/>
  <c r="AD32" i="14"/>
  <c r="AE67" i="11" s="1"/>
  <c r="AD63" i="12"/>
  <c r="AE18" i="28"/>
  <c r="AF16" i="28" s="1"/>
  <c r="Q11" i="40" l="1"/>
  <c r="Q16" i="40" s="1"/>
  <c r="Q10" i="40"/>
  <c r="Q15" i="40" s="1"/>
  <c r="Q20" i="40" s="1"/>
  <c r="Q9" i="40"/>
  <c r="Q14" i="40" s="1"/>
  <c r="Q19" i="40" s="1"/>
  <c r="Q8" i="40"/>
  <c r="Q13" i="40" s="1"/>
  <c r="Q18" i="40" s="1"/>
  <c r="Q7" i="40"/>
  <c r="Q12" i="40" s="1"/>
  <c r="Q17" i="40" s="1"/>
  <c r="R33" i="34"/>
  <c r="S35" i="13"/>
  <c r="T27" i="13" s="1"/>
  <c r="S34" i="13"/>
  <c r="T11" i="13" s="1"/>
  <c r="T15" i="13" s="1"/>
  <c r="S49" i="11"/>
  <c r="S48" i="11" s="1"/>
  <c r="S66" i="34" s="1"/>
  <c r="Q6" i="31"/>
  <c r="Q10" i="31" s="1"/>
  <c r="U6" i="32"/>
  <c r="U15" i="32" s="1"/>
  <c r="U20" i="32" s="1"/>
  <c r="R69" i="11"/>
  <c r="S76" i="11"/>
  <c r="AE54" i="34"/>
  <c r="AE32" i="14"/>
  <c r="AF67" i="11" s="1"/>
  <c r="AE63" i="12"/>
  <c r="AF18" i="28"/>
  <c r="AG16" i="28" s="1"/>
  <c r="AE9" i="34"/>
  <c r="AD65" i="12"/>
  <c r="R79" i="11" l="1"/>
  <c r="R83" i="11" s="1"/>
  <c r="R6" i="36"/>
  <c r="R10" i="36" s="1"/>
  <c r="R4" i="37" s="1"/>
  <c r="R62" i="34"/>
  <c r="R64" i="34" s="1"/>
  <c r="R68" i="34" s="1"/>
  <c r="R3" i="37"/>
  <c r="R3" i="39"/>
  <c r="S69" i="12"/>
  <c r="S67" i="12"/>
  <c r="T63" i="34"/>
  <c r="Q6" i="30"/>
  <c r="Q11" i="30" s="1"/>
  <c r="Q13" i="30" s="1"/>
  <c r="Q15" i="30" s="1"/>
  <c r="Q12" i="31"/>
  <c r="Q14" i="31" s="1"/>
  <c r="S59" i="34"/>
  <c r="S60" i="34" s="1"/>
  <c r="AF54" i="34"/>
  <c r="AF9" i="34"/>
  <c r="AE65" i="12"/>
  <c r="AF32" i="14"/>
  <c r="AG67" i="11" s="1"/>
  <c r="AF63" i="12"/>
  <c r="AG18" i="28"/>
  <c r="AH16" i="28" s="1"/>
  <c r="R5" i="37" l="1"/>
  <c r="R3" i="38"/>
  <c r="R4" i="40"/>
  <c r="R5" i="40" s="1"/>
  <c r="R7" i="39"/>
  <c r="S70" i="12"/>
  <c r="T8" i="34" s="1"/>
  <c r="R18" i="30"/>
  <c r="Q22" i="30"/>
  <c r="R17" i="30"/>
  <c r="Q23" i="30"/>
  <c r="R19" i="30"/>
  <c r="R75" i="12"/>
  <c r="R16" i="31"/>
  <c r="R17" i="31"/>
  <c r="Q21" i="31"/>
  <c r="R74" i="12"/>
  <c r="R18" i="31"/>
  <c r="Q22" i="31"/>
  <c r="AG54" i="34"/>
  <c r="AG32" i="14"/>
  <c r="AH67" i="11" s="1"/>
  <c r="AG63" i="12"/>
  <c r="AH18" i="28"/>
  <c r="AI16" i="28" s="1"/>
  <c r="AG9" i="34"/>
  <c r="AF65" i="12"/>
  <c r="R8" i="40" l="1"/>
  <c r="R7" i="40"/>
  <c r="R12" i="40" s="1"/>
  <c r="R17" i="40" s="1"/>
  <c r="R11" i="40"/>
  <c r="R16" i="40" s="1"/>
  <c r="R21" i="40" s="1"/>
  <c r="R13" i="40"/>
  <c r="R18" i="40" s="1"/>
  <c r="R10" i="40"/>
  <c r="R15" i="40" s="1"/>
  <c r="R20" i="40" s="1"/>
  <c r="R9" i="40"/>
  <c r="R14" i="40" s="1"/>
  <c r="R19" i="40" s="1"/>
  <c r="R20" i="30"/>
  <c r="R9" i="30"/>
  <c r="S72" i="12"/>
  <c r="T28" i="34"/>
  <c r="R28" i="14"/>
  <c r="S58" i="11" s="1"/>
  <c r="S51" i="11" s="1"/>
  <c r="T7" i="36" s="1"/>
  <c r="R29" i="14"/>
  <c r="S15" i="11" s="1"/>
  <c r="S12" i="11" s="1"/>
  <c r="S44" i="11" s="1"/>
  <c r="R19" i="31"/>
  <c r="S7" i="34"/>
  <c r="R76" i="12"/>
  <c r="AH32" i="14"/>
  <c r="AI67" i="11" s="1"/>
  <c r="AH63" i="12"/>
  <c r="AI18" i="28"/>
  <c r="AJ16" i="28" s="1"/>
  <c r="AH54" i="34"/>
  <c r="AH9" i="34"/>
  <c r="AG65" i="12"/>
  <c r="T24" i="13" l="1"/>
  <c r="T29" i="13" s="1"/>
  <c r="T32" i="13" s="1"/>
  <c r="T35" i="13" s="1"/>
  <c r="R6" i="31"/>
  <c r="R10" i="31" s="1"/>
  <c r="V6" i="32"/>
  <c r="V15" i="32" s="1"/>
  <c r="V20" i="32" s="1"/>
  <c r="S29" i="34"/>
  <c r="S31" i="34" s="1"/>
  <c r="T49" i="11"/>
  <c r="T48" i="11" s="1"/>
  <c r="S6" i="34"/>
  <c r="S10" i="34" s="1"/>
  <c r="S77" i="11"/>
  <c r="Q6" i="29"/>
  <c r="AI54" i="34"/>
  <c r="AI32" i="14"/>
  <c r="AJ67" i="11" s="1"/>
  <c r="AI63" i="12"/>
  <c r="AJ18" i="28"/>
  <c r="AK16" i="28" s="1"/>
  <c r="AI9" i="34"/>
  <c r="AH65" i="12"/>
  <c r="T34" i="13" l="1"/>
  <c r="U11" i="13" s="1"/>
  <c r="U15" i="13" s="1"/>
  <c r="T9" i="11"/>
  <c r="R6" i="30"/>
  <c r="R11" i="30" s="1"/>
  <c r="R13" i="30" s="1"/>
  <c r="R15" i="30" s="1"/>
  <c r="R12" i="31"/>
  <c r="R14" i="31" s="1"/>
  <c r="S33" i="34"/>
  <c r="S69" i="11"/>
  <c r="T76" i="11"/>
  <c r="T59" i="34" s="1"/>
  <c r="T60" i="34" s="1"/>
  <c r="T69" i="12"/>
  <c r="T66" i="34"/>
  <c r="U63" i="34"/>
  <c r="T67" i="12"/>
  <c r="U27" i="13"/>
  <c r="AJ9" i="34"/>
  <c r="AI65" i="12"/>
  <c r="AJ54" i="34"/>
  <c r="AJ32" i="14"/>
  <c r="AK67" i="11" s="1"/>
  <c r="AJ63" i="12"/>
  <c r="AK18" i="28"/>
  <c r="AL16" i="28" s="1"/>
  <c r="T70" i="12" l="1"/>
  <c r="U8" i="34" s="1"/>
  <c r="S79" i="11"/>
  <c r="S83" i="11" s="1"/>
  <c r="S6" i="36"/>
  <c r="S10" i="36" s="1"/>
  <c r="S4" i="37" s="1"/>
  <c r="S62" i="34"/>
  <c r="S64" i="34" s="1"/>
  <c r="S68" i="34" s="1"/>
  <c r="S3" i="37"/>
  <c r="S3" i="39"/>
  <c r="S17" i="30"/>
  <c r="R22" i="30"/>
  <c r="S19" i="30"/>
  <c r="R23" i="30"/>
  <c r="S18" i="30"/>
  <c r="S75" i="12"/>
  <c r="S17" i="31"/>
  <c r="S18" i="31"/>
  <c r="S16" i="31"/>
  <c r="S74" i="12"/>
  <c r="R22" i="31"/>
  <c r="R21" i="31"/>
  <c r="T72" i="12"/>
  <c r="U28" i="34"/>
  <c r="S9" i="30"/>
  <c r="AK54" i="34"/>
  <c r="AK9" i="34"/>
  <c r="AJ65" i="12"/>
  <c r="AK32" i="14"/>
  <c r="AL67" i="11" s="1"/>
  <c r="AK63" i="12"/>
  <c r="AL18" i="28"/>
  <c r="AM16" i="28" s="1"/>
  <c r="S28" i="14" l="1"/>
  <c r="T58" i="11" s="1"/>
  <c r="T51" i="11" s="1"/>
  <c r="U7" i="36" s="1"/>
  <c r="S5" i="37"/>
  <c r="S3" i="38"/>
  <c r="S4" i="40"/>
  <c r="S5" i="40" s="1"/>
  <c r="S7" i="39"/>
  <c r="S29" i="14"/>
  <c r="T15" i="11" s="1"/>
  <c r="T12" i="11" s="1"/>
  <c r="T44" i="11" s="1"/>
  <c r="S19" i="31"/>
  <c r="T7" i="34"/>
  <c r="S76" i="12"/>
  <c r="S20" i="30"/>
  <c r="W6" i="32"/>
  <c r="W15" i="32" s="1"/>
  <c r="W20" i="32" s="1"/>
  <c r="S6" i="31"/>
  <c r="S10" i="31" s="1"/>
  <c r="AL54" i="34"/>
  <c r="AL9" i="34"/>
  <c r="AK65" i="12"/>
  <c r="AL32" i="14"/>
  <c r="AM67" i="11" s="1"/>
  <c r="AL63" i="12"/>
  <c r="AM18" i="28"/>
  <c r="U24" i="13" l="1"/>
  <c r="U29" i="13" s="1"/>
  <c r="U32" i="13" s="1"/>
  <c r="T29" i="34"/>
  <c r="T31" i="34" s="1"/>
  <c r="S10" i="40"/>
  <c r="S15" i="40" s="1"/>
  <c r="S20" i="40" s="1"/>
  <c r="S9" i="40"/>
  <c r="S14" i="40" s="1"/>
  <c r="S19" i="40" s="1"/>
  <c r="S8" i="40"/>
  <c r="S13" i="40" s="1"/>
  <c r="S18" i="40" s="1"/>
  <c r="S7" i="40"/>
  <c r="S12" i="40" s="1"/>
  <c r="S17" i="40" s="1"/>
  <c r="S22" i="40" s="1"/>
  <c r="S11" i="40"/>
  <c r="S16" i="40" s="1"/>
  <c r="S21" i="40" s="1"/>
  <c r="U9" i="11"/>
  <c r="U35" i="13"/>
  <c r="V27" i="13" s="1"/>
  <c r="U49" i="11"/>
  <c r="U48" i="11" s="1"/>
  <c r="U34" i="13"/>
  <c r="V11" i="13" s="1"/>
  <c r="V15" i="13" s="1"/>
  <c r="T77" i="11"/>
  <c r="T6" i="34"/>
  <c r="T10" i="34" s="1"/>
  <c r="T33" i="34" s="1"/>
  <c r="R6" i="29"/>
  <c r="S12" i="31"/>
  <c r="S14" i="31" s="1"/>
  <c r="S6" i="30"/>
  <c r="S11" i="30" s="1"/>
  <c r="S13" i="30" s="1"/>
  <c r="S15" i="30" s="1"/>
  <c r="AM54" i="34"/>
  <c r="AM9" i="34"/>
  <c r="AL65" i="12"/>
  <c r="U67" i="12" l="1"/>
  <c r="U69" i="12"/>
  <c r="U66" i="34"/>
  <c r="T62" i="34"/>
  <c r="T64" i="34" s="1"/>
  <c r="T68" i="34" s="1"/>
  <c r="T3" i="37"/>
  <c r="T3" i="39"/>
  <c r="V63" i="34"/>
  <c r="T69" i="11"/>
  <c r="U76" i="11"/>
  <c r="U59" i="34" s="1"/>
  <c r="U60" i="34" s="1"/>
  <c r="U70" i="12"/>
  <c r="V8" i="34" s="1"/>
  <c r="T17" i="30"/>
  <c r="T75" i="12"/>
  <c r="T19" i="30"/>
  <c r="S23" i="30"/>
  <c r="T18" i="30"/>
  <c r="S22" i="30"/>
  <c r="T16" i="31"/>
  <c r="S21" i="31"/>
  <c r="T17" i="31"/>
  <c r="S22" i="31"/>
  <c r="T18" i="31"/>
  <c r="T74" i="12"/>
  <c r="T28" i="14" l="1"/>
  <c r="U58" i="11" s="1"/>
  <c r="U51" i="11" s="1"/>
  <c r="V7" i="36" s="1"/>
  <c r="T3" i="38"/>
  <c r="T79" i="11"/>
  <c r="T83" i="11" s="1"/>
  <c r="T6" i="36"/>
  <c r="T10" i="36" s="1"/>
  <c r="T4" i="37" s="1"/>
  <c r="T5" i="37" s="1"/>
  <c r="T4" i="40"/>
  <c r="T5" i="40" s="1"/>
  <c r="T7" i="39"/>
  <c r="U72" i="12"/>
  <c r="X6" i="32" s="1"/>
  <c r="X15" i="32" s="1"/>
  <c r="X20" i="32" s="1"/>
  <c r="T9" i="30"/>
  <c r="V28" i="34"/>
  <c r="T29" i="14"/>
  <c r="U15" i="11" s="1"/>
  <c r="U12" i="11" s="1"/>
  <c r="U44" i="11" s="1"/>
  <c r="U7" i="34"/>
  <c r="T76" i="12"/>
  <c r="T19" i="31"/>
  <c r="T20" i="30"/>
  <c r="T6" i="31" l="1"/>
  <c r="T10" i="31" s="1"/>
  <c r="T6" i="30" s="1"/>
  <c r="T11" i="30" s="1"/>
  <c r="T13" i="30" s="1"/>
  <c r="T15" i="30" s="1"/>
  <c r="T10" i="40"/>
  <c r="T15" i="40" s="1"/>
  <c r="T20" i="40" s="1"/>
  <c r="T9" i="40"/>
  <c r="T14" i="40" s="1"/>
  <c r="T19" i="40" s="1"/>
  <c r="T8" i="40"/>
  <c r="T13" i="40" s="1"/>
  <c r="T18" i="40" s="1"/>
  <c r="T23" i="40" s="1"/>
  <c r="T7" i="40"/>
  <c r="T12" i="40" s="1"/>
  <c r="T17" i="40" s="1"/>
  <c r="T22" i="40" s="1"/>
  <c r="T11" i="40"/>
  <c r="T16" i="40" s="1"/>
  <c r="T21" i="40" s="1"/>
  <c r="T12" i="31"/>
  <c r="T14" i="31" s="1"/>
  <c r="U74" i="12" s="1"/>
  <c r="U29" i="34"/>
  <c r="U31" i="34" s="1"/>
  <c r="V24" i="13"/>
  <c r="V29" i="13" s="1"/>
  <c r="V32" i="13" s="1"/>
  <c r="U6" i="34"/>
  <c r="U10" i="34" s="1"/>
  <c r="U77" i="11"/>
  <c r="S6" i="29"/>
  <c r="U19" i="30"/>
  <c r="U75" i="12"/>
  <c r="U18" i="30"/>
  <c r="T22" i="30"/>
  <c r="U17" i="30"/>
  <c r="T23" i="30"/>
  <c r="U16" i="31"/>
  <c r="U17" i="31"/>
  <c r="T21" i="31" l="1"/>
  <c r="U28" i="14" s="1"/>
  <c r="V58" i="11" s="1"/>
  <c r="V51" i="11" s="1"/>
  <c r="U18" i="31"/>
  <c r="U19" i="31" s="1"/>
  <c r="T22" i="31"/>
  <c r="U29" i="14" s="1"/>
  <c r="V15" i="11" s="1"/>
  <c r="V12" i="11" s="1"/>
  <c r="U20" i="30"/>
  <c r="U33" i="34"/>
  <c r="U69" i="11"/>
  <c r="V76" i="11"/>
  <c r="V59" i="34" s="1"/>
  <c r="V60" i="34" s="1"/>
  <c r="V7" i="34"/>
  <c r="U76" i="12"/>
  <c r="V35" i="13"/>
  <c r="V49" i="11"/>
  <c r="V48" i="11" s="1"/>
  <c r="V9" i="11"/>
  <c r="V34" i="13"/>
  <c r="W7" i="36" l="1"/>
  <c r="V29" i="34"/>
  <c r="V31" i="34" s="1"/>
  <c r="V44" i="11"/>
  <c r="W24" i="13"/>
  <c r="U79" i="11"/>
  <c r="U83" i="11" s="1"/>
  <c r="U6" i="36"/>
  <c r="U10" i="36" s="1"/>
  <c r="U4" i="37" s="1"/>
  <c r="U62" i="34"/>
  <c r="U64" i="34" s="1"/>
  <c r="U68" i="34" s="1"/>
  <c r="U3" i="37"/>
  <c r="U3" i="39"/>
  <c r="V67" i="12"/>
  <c r="W27" i="13"/>
  <c r="W11" i="13"/>
  <c r="W15" i="13" s="1"/>
  <c r="V69" i="12"/>
  <c r="V6" i="34"/>
  <c r="V10" i="34" s="1"/>
  <c r="V33" i="34" s="1"/>
  <c r="T6" i="29"/>
  <c r="V77" i="11"/>
  <c r="V66" i="34"/>
  <c r="W63" i="34"/>
  <c r="W29" i="13" l="1"/>
  <c r="W32" i="13" s="1"/>
  <c r="W49" i="11" s="1"/>
  <c r="W48" i="11" s="1"/>
  <c r="U5" i="37"/>
  <c r="U3" i="38"/>
  <c r="V62" i="34"/>
  <c r="V64" i="34" s="1"/>
  <c r="V68" i="34" s="1"/>
  <c r="V3" i="37"/>
  <c r="V3" i="39"/>
  <c r="U4" i="40"/>
  <c r="U5" i="40" s="1"/>
  <c r="U7" i="39"/>
  <c r="V70" i="12"/>
  <c r="W28" i="34" s="1"/>
  <c r="W76" i="11"/>
  <c r="W59" i="34" s="1"/>
  <c r="W60" i="34" s="1"/>
  <c r="V69" i="11"/>
  <c r="V3" i="38" l="1"/>
  <c r="V79" i="11"/>
  <c r="V83" i="11" s="1"/>
  <c r="V6" i="36"/>
  <c r="V10" i="36" s="1"/>
  <c r="V4" i="37" s="1"/>
  <c r="V5" i="37" s="1"/>
  <c r="U11" i="40"/>
  <c r="U16" i="40" s="1"/>
  <c r="U21" i="40" s="1"/>
  <c r="U10" i="40"/>
  <c r="U15" i="40" s="1"/>
  <c r="U20" i="40" s="1"/>
  <c r="U9" i="40"/>
  <c r="U14" i="40" s="1"/>
  <c r="U19" i="40" s="1"/>
  <c r="U24" i="40" s="1"/>
  <c r="U8" i="40"/>
  <c r="U13" i="40" s="1"/>
  <c r="U18" i="40" s="1"/>
  <c r="U23" i="40" s="1"/>
  <c r="U7" i="40"/>
  <c r="U12" i="40" s="1"/>
  <c r="U17" i="40" s="1"/>
  <c r="U22" i="40" s="1"/>
  <c r="V4" i="40"/>
  <c r="V5" i="40" s="1"/>
  <c r="V7" i="39"/>
  <c r="W35" i="13"/>
  <c r="W67" i="12" s="1"/>
  <c r="W9" i="11"/>
  <c r="W66" i="34" s="1"/>
  <c r="W34" i="13"/>
  <c r="W69" i="12" s="1"/>
  <c r="U9" i="30"/>
  <c r="W8" i="34"/>
  <c r="V72" i="12"/>
  <c r="Y6" i="32" s="1"/>
  <c r="Y15" i="32" s="1"/>
  <c r="Y20" i="32" s="1"/>
  <c r="X63" i="34" l="1"/>
  <c r="V11" i="40"/>
  <c r="V16" i="40" s="1"/>
  <c r="V21" i="40" s="1"/>
  <c r="V8" i="40"/>
  <c r="V13" i="40" s="1"/>
  <c r="V18" i="40" s="1"/>
  <c r="V23" i="40" s="1"/>
  <c r="V7" i="40"/>
  <c r="V12" i="40" s="1"/>
  <c r="V17" i="40" s="1"/>
  <c r="V22" i="40" s="1"/>
  <c r="V10" i="40"/>
  <c r="V15" i="40" s="1"/>
  <c r="V20" i="40" s="1"/>
  <c r="V25" i="40" s="1"/>
  <c r="V9" i="40"/>
  <c r="V14" i="40" s="1"/>
  <c r="V19" i="40" s="1"/>
  <c r="V24" i="40" s="1"/>
  <c r="X27" i="13"/>
  <c r="X11" i="13"/>
  <c r="X15" i="13" s="1"/>
  <c r="U6" i="31"/>
  <c r="U10" i="31" s="1"/>
  <c r="U6" i="30" s="1"/>
  <c r="U11" i="30" s="1"/>
  <c r="U13" i="30" s="1"/>
  <c r="U15" i="30" s="1"/>
  <c r="W70" i="12"/>
  <c r="U12" i="31" l="1"/>
  <c r="U14" i="31" s="1"/>
  <c r="V16" i="31" s="1"/>
  <c r="X8" i="34"/>
  <c r="V9" i="30"/>
  <c r="W72" i="12"/>
  <c r="X28" i="34"/>
  <c r="V19" i="30"/>
  <c r="V17" i="30"/>
  <c r="U22" i="30"/>
  <c r="V75" i="12"/>
  <c r="V18" i="30"/>
  <c r="U23" i="30"/>
  <c r="U21" i="31" l="1"/>
  <c r="U22" i="31"/>
  <c r="V29" i="14" s="1"/>
  <c r="W15" i="11" s="1"/>
  <c r="W12" i="11" s="1"/>
  <c r="W44" i="11" s="1"/>
  <c r="V17" i="31"/>
  <c r="V74" i="12"/>
  <c r="V76" i="12" s="1"/>
  <c r="V18" i="31"/>
  <c r="V6" i="31"/>
  <c r="V10" i="31" s="1"/>
  <c r="Z6" i="32"/>
  <c r="Z15" i="32" s="1"/>
  <c r="Z20" i="32" s="1"/>
  <c r="V20" i="30"/>
  <c r="V28" i="14"/>
  <c r="W58" i="11" s="1"/>
  <c r="W51" i="11" s="1"/>
  <c r="X7" i="36" s="1"/>
  <c r="W7" i="34" l="1"/>
  <c r="V19" i="31"/>
  <c r="X24" i="13" s="1"/>
  <c r="X29" i="13" s="1"/>
  <c r="X32" i="13" s="1"/>
  <c r="U6" i="29"/>
  <c r="W77" i="11"/>
  <c r="W6" i="34"/>
  <c r="W10" i="34" s="1"/>
  <c r="W29" i="34"/>
  <c r="W31" i="34" s="1"/>
  <c r="V6" i="30"/>
  <c r="V11" i="30" s="1"/>
  <c r="V13" i="30" s="1"/>
  <c r="V15" i="30" s="1"/>
  <c r="V12" i="31"/>
  <c r="V14" i="31" s="1"/>
  <c r="W33" i="34" l="1"/>
  <c r="W16" i="31"/>
  <c r="W18" i="31"/>
  <c r="W17" i="31"/>
  <c r="W74" i="12"/>
  <c r="V21" i="31"/>
  <c r="V22" i="31"/>
  <c r="W18" i="30"/>
  <c r="W17" i="30"/>
  <c r="W19" i="30"/>
  <c r="W75" i="12"/>
  <c r="V23" i="30"/>
  <c r="V22" i="30"/>
  <c r="X76" i="11"/>
  <c r="W69" i="11"/>
  <c r="X34" i="13"/>
  <c r="X49" i="11"/>
  <c r="X48" i="11" s="1"/>
  <c r="X9" i="11"/>
  <c r="X35" i="13"/>
  <c r="W79" i="11" l="1"/>
  <c r="W83" i="11" s="1"/>
  <c r="W6" i="36"/>
  <c r="W10" i="36" s="1"/>
  <c r="W4" i="37" s="1"/>
  <c r="W62" i="34"/>
  <c r="W64" i="34" s="1"/>
  <c r="W68" i="34" s="1"/>
  <c r="W3" i="37"/>
  <c r="W3" i="39"/>
  <c r="W29" i="14"/>
  <c r="X15" i="11" s="1"/>
  <c r="X12" i="11" s="1"/>
  <c r="X44" i="11" s="1"/>
  <c r="X67" i="12"/>
  <c r="Y27" i="13"/>
  <c r="Y63" i="34"/>
  <c r="X66" i="34"/>
  <c r="X59" i="34"/>
  <c r="X60" i="34" s="1"/>
  <c r="W28" i="14"/>
  <c r="X58" i="11" s="1"/>
  <c r="X51" i="11" s="1"/>
  <c r="Y7" i="36" s="1"/>
  <c r="W19" i="31"/>
  <c r="X69" i="12"/>
  <c r="Y11" i="13"/>
  <c r="Y15" i="13" s="1"/>
  <c r="W20" i="30"/>
  <c r="X7" i="34"/>
  <c r="W76" i="12"/>
  <c r="W5" i="37" l="1"/>
  <c r="W3" i="38"/>
  <c r="W4" i="40"/>
  <c r="W5" i="40" s="1"/>
  <c r="W7" i="39"/>
  <c r="V6" i="29"/>
  <c r="X77" i="11"/>
  <c r="X6" i="34"/>
  <c r="X10" i="34" s="1"/>
  <c r="X70" i="12"/>
  <c r="X29" i="34"/>
  <c r="X31" i="34" s="1"/>
  <c r="Y24" i="13"/>
  <c r="Y29" i="13" s="1"/>
  <c r="Y32" i="13" s="1"/>
  <c r="W10" i="40" l="1"/>
  <c r="W15" i="40" s="1"/>
  <c r="W20" i="40" s="1"/>
  <c r="W25" i="40" s="1"/>
  <c r="W9" i="40"/>
  <c r="W14" i="40" s="1"/>
  <c r="W19" i="40" s="1"/>
  <c r="W24" i="40" s="1"/>
  <c r="W11" i="40"/>
  <c r="W16" i="40" s="1"/>
  <c r="W21" i="40" s="1"/>
  <c r="W26" i="40" s="1"/>
  <c r="W8" i="40"/>
  <c r="W13" i="40" s="1"/>
  <c r="W18" i="40" s="1"/>
  <c r="W23" i="40" s="1"/>
  <c r="W7" i="40"/>
  <c r="W12" i="40" s="1"/>
  <c r="W17" i="40" s="1"/>
  <c r="W22" i="40" s="1"/>
  <c r="X33" i="34"/>
  <c r="Y76" i="11"/>
  <c r="Y59" i="34" s="1"/>
  <c r="Y60" i="34" s="1"/>
  <c r="X69" i="11"/>
  <c r="Y35" i="13"/>
  <c r="Y9" i="11"/>
  <c r="Y49" i="11"/>
  <c r="Y48" i="11" s="1"/>
  <c r="Y34" i="13"/>
  <c r="Y8" i="34"/>
  <c r="X72" i="12"/>
  <c r="Y28" i="34"/>
  <c r="W9" i="30"/>
  <c r="X79" i="11" l="1"/>
  <c r="X83" i="11" s="1"/>
  <c r="X6" i="36"/>
  <c r="X10" i="36" s="1"/>
  <c r="X4" i="37" s="1"/>
  <c r="X62" i="34"/>
  <c r="X64" i="34" s="1"/>
  <c r="X68" i="34" s="1"/>
  <c r="X3" i="37"/>
  <c r="X3" i="39"/>
  <c r="AA6" i="32"/>
  <c r="AA15" i="32" s="1"/>
  <c r="AA20" i="32" s="1"/>
  <c r="W6" i="31"/>
  <c r="W10" i="31" s="1"/>
  <c r="Z63" i="34"/>
  <c r="Y66" i="34"/>
  <c r="Y67" i="12"/>
  <c r="Z27" i="13"/>
  <c r="Y69" i="12"/>
  <c r="Z11" i="13"/>
  <c r="Z15" i="13" s="1"/>
  <c r="X5" i="37" l="1"/>
  <c r="X3" i="38"/>
  <c r="X4" i="40"/>
  <c r="X5" i="40" s="1"/>
  <c r="X7" i="39"/>
  <c r="Y70" i="12"/>
  <c r="W6" i="30"/>
  <c r="W11" i="30" s="1"/>
  <c r="W13" i="30" s="1"/>
  <c r="W15" i="30" s="1"/>
  <c r="W12" i="31"/>
  <c r="W14" i="31" s="1"/>
  <c r="X10" i="40" l="1"/>
  <c r="X15" i="40" s="1"/>
  <c r="X20" i="40" s="1"/>
  <c r="X25" i="40" s="1"/>
  <c r="X9" i="40"/>
  <c r="X14" i="40" s="1"/>
  <c r="X19" i="40" s="1"/>
  <c r="X24" i="40" s="1"/>
  <c r="X11" i="40"/>
  <c r="X16" i="40" s="1"/>
  <c r="X21" i="40" s="1"/>
  <c r="X26" i="40" s="1"/>
  <c r="X8" i="40"/>
  <c r="X13" i="40" s="1"/>
  <c r="X18" i="40" s="1"/>
  <c r="X23" i="40" s="1"/>
  <c r="X7" i="40"/>
  <c r="X12" i="40" s="1"/>
  <c r="X17" i="40" s="1"/>
  <c r="X22" i="40" s="1"/>
  <c r="X27" i="40" s="1"/>
  <c r="X16" i="31"/>
  <c r="W21" i="31"/>
  <c r="X17" i="31"/>
  <c r="W22" i="31"/>
  <c r="X18" i="31"/>
  <c r="X74" i="12"/>
  <c r="X19" i="30"/>
  <c r="W22" i="30"/>
  <c r="X18" i="30"/>
  <c r="X17" i="30"/>
  <c r="W23" i="30"/>
  <c r="X75" i="12"/>
  <c r="Y72" i="12"/>
  <c r="X9" i="30"/>
  <c r="Z28" i="34"/>
  <c r="Z8" i="34"/>
  <c r="G15" i="32"/>
  <c r="X29" i="14" l="1"/>
  <c r="Y15" i="11" s="1"/>
  <c r="Y12" i="11" s="1"/>
  <c r="Y44" i="11" s="1"/>
  <c r="X20" i="30"/>
  <c r="Y7" i="34"/>
  <c r="X76" i="12"/>
  <c r="X28" i="14"/>
  <c r="Y58" i="11" s="1"/>
  <c r="Y51" i="11" s="1"/>
  <c r="Z7" i="36" s="1"/>
  <c r="AB6" i="32"/>
  <c r="AB15" i="32" s="1"/>
  <c r="AB20" i="32" s="1"/>
  <c r="X6" i="31"/>
  <c r="X10" i="31" s="1"/>
  <c r="X19" i="31"/>
  <c r="G20" i="32"/>
  <c r="Z24" i="13" l="1"/>
  <c r="Z29" i="13" s="1"/>
  <c r="Z32" i="13" s="1"/>
  <c r="Z49" i="11" s="1"/>
  <c r="Z48" i="11" s="1"/>
  <c r="Y77" i="11"/>
  <c r="Y6" i="34"/>
  <c r="Y10" i="34" s="1"/>
  <c r="W6" i="29"/>
  <c r="Y29" i="34"/>
  <c r="Y31" i="34" s="1"/>
  <c r="X12" i="31"/>
  <c r="X14" i="31" s="1"/>
  <c r="X6" i="30"/>
  <c r="X11" i="30" s="1"/>
  <c r="X13" i="30" s="1"/>
  <c r="X15" i="30" s="1"/>
  <c r="F43" i="32"/>
  <c r="F47" i="32"/>
  <c r="Z35" i="13" l="1"/>
  <c r="Z9" i="11"/>
  <c r="Z66" i="34" s="1"/>
  <c r="Z34" i="13"/>
  <c r="Y33" i="34"/>
  <c r="AA27" i="13"/>
  <c r="Z67" i="12"/>
  <c r="Y18" i="30"/>
  <c r="Y19" i="30"/>
  <c r="Y75" i="12"/>
  <c r="Y17" i="30"/>
  <c r="X22" i="30"/>
  <c r="X23" i="30"/>
  <c r="Y16" i="31"/>
  <c r="Y18" i="31"/>
  <c r="Y17" i="31"/>
  <c r="Y74" i="12"/>
  <c r="X22" i="31"/>
  <c r="X21" i="31"/>
  <c r="AA11" i="13"/>
  <c r="AA15" i="13" s="1"/>
  <c r="Z69" i="12"/>
  <c r="Z76" i="11"/>
  <c r="Y69" i="11"/>
  <c r="F44" i="32"/>
  <c r="F45" i="32" s="1"/>
  <c r="G43" i="32"/>
  <c r="AA63" i="34" l="1"/>
  <c r="Y79" i="11"/>
  <c r="Y83" i="11" s="1"/>
  <c r="Y6" i="36"/>
  <c r="Y10" i="36" s="1"/>
  <c r="Y4" i="37" s="1"/>
  <c r="Y62" i="34"/>
  <c r="Y64" i="34" s="1"/>
  <c r="Y68" i="34" s="1"/>
  <c r="Y3" i="37"/>
  <c r="Y3" i="39"/>
  <c r="Y29" i="14"/>
  <c r="Z15" i="11" s="1"/>
  <c r="Z12" i="11" s="1"/>
  <c r="Z44" i="11" s="1"/>
  <c r="Y19" i="31"/>
  <c r="Z59" i="34"/>
  <c r="Z7" i="34"/>
  <c r="Y76" i="12"/>
  <c r="Y28" i="14"/>
  <c r="Z58" i="11" s="1"/>
  <c r="Z51" i="11" s="1"/>
  <c r="AA7" i="36" s="1"/>
  <c r="Y20" i="30"/>
  <c r="Z70" i="12"/>
  <c r="G44" i="32"/>
  <c r="G45" i="32"/>
  <c r="F46" i="32"/>
  <c r="G47" i="32" s="1"/>
  <c r="Y5" i="37" l="1"/>
  <c r="Y3" i="38"/>
  <c r="Y4" i="40"/>
  <c r="Y5" i="40" s="1"/>
  <c r="Y7" i="39"/>
  <c r="AA24" i="13"/>
  <c r="AA29" i="13" s="1"/>
  <c r="AA32" i="13" s="1"/>
  <c r="AA34" i="13" s="1"/>
  <c r="Z77" i="11"/>
  <c r="Z6" i="34"/>
  <c r="Z10" i="34" s="1"/>
  <c r="X6" i="29"/>
  <c r="AA8" i="34"/>
  <c r="Y9" i="30"/>
  <c r="Z72" i="12"/>
  <c r="AA28" i="34"/>
  <c r="Z29" i="34"/>
  <c r="Z31" i="34" s="1"/>
  <c r="Z60" i="34"/>
  <c r="G46" i="32"/>
  <c r="G48" i="32" s="1"/>
  <c r="Y10" i="40" l="1"/>
  <c r="Y15" i="40" s="1"/>
  <c r="Y20" i="40" s="1"/>
  <c r="Y25" i="40" s="1"/>
  <c r="Y9" i="40"/>
  <c r="Y14" i="40" s="1"/>
  <c r="Y19" i="40" s="1"/>
  <c r="Y24" i="40" s="1"/>
  <c r="Y11" i="40"/>
  <c r="Y16" i="40" s="1"/>
  <c r="Y21" i="40" s="1"/>
  <c r="Y26" i="40" s="1"/>
  <c r="Y8" i="40"/>
  <c r="Y13" i="40" s="1"/>
  <c r="Y18" i="40" s="1"/>
  <c r="Y23" i="40" s="1"/>
  <c r="Y28" i="40" s="1"/>
  <c r="Y7" i="40"/>
  <c r="Y12" i="40" s="1"/>
  <c r="Y17" i="40" s="1"/>
  <c r="Y22" i="40" s="1"/>
  <c r="Y27" i="40" s="1"/>
  <c r="AA9" i="11"/>
  <c r="AA35" i="13"/>
  <c r="AA67" i="12" s="1"/>
  <c r="AA49" i="11"/>
  <c r="AA48" i="11" s="1"/>
  <c r="AA66" i="34" s="1"/>
  <c r="AC6" i="32"/>
  <c r="AC15" i="32" s="1"/>
  <c r="AC20" i="32" s="1"/>
  <c r="Y6" i="31"/>
  <c r="Y10" i="31" s="1"/>
  <c r="Z33" i="34"/>
  <c r="Z69" i="11"/>
  <c r="AA76" i="11"/>
  <c r="AA69" i="12"/>
  <c r="AB11" i="13"/>
  <c r="AB15" i="13" s="1"/>
  <c r="G22" i="32"/>
  <c r="H48" i="32"/>
  <c r="Z79" i="11" l="1"/>
  <c r="Z83" i="11" s="1"/>
  <c r="Z6" i="36"/>
  <c r="Z10" i="36" s="1"/>
  <c r="Z4" i="37" s="1"/>
  <c r="AB63" i="34"/>
  <c r="AB27" i="13"/>
  <c r="Z62" i="34"/>
  <c r="Z64" i="34" s="1"/>
  <c r="Z68" i="34" s="1"/>
  <c r="Z3" i="37"/>
  <c r="Z3" i="39"/>
  <c r="AA59" i="34"/>
  <c r="Y12" i="31"/>
  <c r="Y14" i="31" s="1"/>
  <c r="Y6" i="30"/>
  <c r="Y11" i="30" s="1"/>
  <c r="Y13" i="30" s="1"/>
  <c r="Y15" i="30" s="1"/>
  <c r="AA70" i="12"/>
  <c r="Z5" i="37" l="1"/>
  <c r="Z3" i="38"/>
  <c r="Z4" i="40"/>
  <c r="Z5" i="40" s="1"/>
  <c r="Z7" i="39"/>
  <c r="Z16" i="31"/>
  <c r="Z74" i="12"/>
  <c r="Y22" i="31"/>
  <c r="Z17" i="31"/>
  <c r="Z18" i="31"/>
  <c r="Y21" i="31"/>
  <c r="Z9" i="30"/>
  <c r="AA72" i="12"/>
  <c r="AB28" i="34"/>
  <c r="AB8" i="34"/>
  <c r="Y22" i="30"/>
  <c r="Z18" i="30"/>
  <c r="Z75" i="12"/>
  <c r="Z17" i="30"/>
  <c r="Y23" i="30"/>
  <c r="Z19" i="30"/>
  <c r="AA60" i="34"/>
  <c r="Z29" i="14" l="1"/>
  <c r="AA15" i="11" s="1"/>
  <c r="AA12" i="11" s="1"/>
  <c r="AA44" i="11" s="1"/>
  <c r="Z11" i="40"/>
  <c r="Z16" i="40" s="1"/>
  <c r="Z21" i="40" s="1"/>
  <c r="Z26" i="40" s="1"/>
  <c r="Z8" i="40"/>
  <c r="Z13" i="40" s="1"/>
  <c r="Z18" i="40" s="1"/>
  <c r="Z23" i="40" s="1"/>
  <c r="Z28" i="40" s="1"/>
  <c r="Z7" i="40"/>
  <c r="Z12" i="40" s="1"/>
  <c r="Z17" i="40" s="1"/>
  <c r="Z22" i="40" s="1"/>
  <c r="Z27" i="40" s="1"/>
  <c r="Z10" i="40"/>
  <c r="Z15" i="40" s="1"/>
  <c r="Z20" i="40" s="1"/>
  <c r="Z25" i="40" s="1"/>
  <c r="Z9" i="40"/>
  <c r="Z14" i="40" s="1"/>
  <c r="Z19" i="40" s="1"/>
  <c r="Z24" i="40" s="1"/>
  <c r="Z29" i="40" s="1"/>
  <c r="Z20" i="30"/>
  <c r="Z6" i="31"/>
  <c r="Z10" i="31" s="1"/>
  <c r="AD6" i="32"/>
  <c r="AD15" i="32" s="1"/>
  <c r="AD20" i="32" s="1"/>
  <c r="AA7" i="34"/>
  <c r="Z76" i="12"/>
  <c r="Z28" i="14"/>
  <c r="AA58" i="11" s="1"/>
  <c r="AA51" i="11" s="1"/>
  <c r="AB7" i="36" s="1"/>
  <c r="Z19" i="31"/>
  <c r="AB24" i="13" l="1"/>
  <c r="AB29" i="13" s="1"/>
  <c r="AB32" i="13" s="1"/>
  <c r="AB35" i="13" s="1"/>
  <c r="Y6" i="29"/>
  <c r="AA77" i="11"/>
  <c r="AA6" i="34"/>
  <c r="AA29" i="34"/>
  <c r="Z12" i="31"/>
  <c r="Z14" i="31" s="1"/>
  <c r="Z6" i="30"/>
  <c r="Z11" i="30" s="1"/>
  <c r="Z13" i="30" s="1"/>
  <c r="Z15" i="30" s="1"/>
  <c r="AB49" i="11" l="1"/>
  <c r="AB48" i="11" s="1"/>
  <c r="AB9" i="11"/>
  <c r="AB34" i="13"/>
  <c r="AB69" i="12" s="1"/>
  <c r="AA10" i="34"/>
  <c r="AA69" i="11"/>
  <c r="AB76" i="11"/>
  <c r="AC11" i="13"/>
  <c r="AC15" i="13" s="1"/>
  <c r="AA31" i="34"/>
  <c r="AA17" i="30"/>
  <c r="AA75" i="12"/>
  <c r="AA19" i="30"/>
  <c r="AA18" i="30"/>
  <c r="Z22" i="30"/>
  <c r="Z23" i="30"/>
  <c r="AA16" i="31"/>
  <c r="AA74" i="12"/>
  <c r="AA18" i="31"/>
  <c r="AA17" i="31"/>
  <c r="Z22" i="31"/>
  <c r="Z21" i="31"/>
  <c r="AB67" i="12"/>
  <c r="AC27" i="13"/>
  <c r="AC63" i="34" l="1"/>
  <c r="AB66" i="34"/>
  <c r="AA79" i="11"/>
  <c r="AA83" i="11" s="1"/>
  <c r="AA6" i="36"/>
  <c r="AA10" i="36" s="1"/>
  <c r="AA4" i="37" s="1"/>
  <c r="AA20" i="30"/>
  <c r="AB70" i="12"/>
  <c r="AB72" i="12" s="1"/>
  <c r="AA29" i="14"/>
  <c r="AB15" i="11" s="1"/>
  <c r="AB12" i="11" s="1"/>
  <c r="AB44" i="11" s="1"/>
  <c r="AA28" i="14"/>
  <c r="AB58" i="11" s="1"/>
  <c r="AB51" i="11" s="1"/>
  <c r="AC7" i="36" s="1"/>
  <c r="AB7" i="34"/>
  <c r="AA76" i="12"/>
  <c r="AB59" i="34"/>
  <c r="AB60" i="34" s="1"/>
  <c r="AA33" i="34"/>
  <c r="AA19" i="31"/>
  <c r="AC24" i="13" s="1"/>
  <c r="AC29" i="13" s="1"/>
  <c r="AC32" i="13" s="1"/>
  <c r="AA62" i="34" l="1"/>
  <c r="AA64" i="34" s="1"/>
  <c r="AA3" i="37"/>
  <c r="AA3" i="39"/>
  <c r="AC28" i="34"/>
  <c r="AA9" i="30"/>
  <c r="AC8" i="34"/>
  <c r="AB29" i="34"/>
  <c r="AB31" i="34" s="1"/>
  <c r="AC34" i="13"/>
  <c r="AC9" i="11"/>
  <c r="AC49" i="11"/>
  <c r="AC48" i="11" s="1"/>
  <c r="AC35" i="13"/>
  <c r="AB6" i="34"/>
  <c r="AB10" i="34" s="1"/>
  <c r="Z6" i="29"/>
  <c r="AB77" i="11"/>
  <c r="AA68" i="34"/>
  <c r="AE6" i="32"/>
  <c r="AE15" i="32" s="1"/>
  <c r="AE20" i="32" s="1"/>
  <c r="AA6" i="31"/>
  <c r="AA10" i="31" s="1"/>
  <c r="AA5" i="37" l="1"/>
  <c r="AA3" i="38"/>
  <c r="AA4" i="40"/>
  <c r="AA5" i="40" s="1"/>
  <c r="AA7" i="39"/>
  <c r="AB33" i="34"/>
  <c r="AC67" i="12"/>
  <c r="AD27" i="13"/>
  <c r="AA12" i="31"/>
  <c r="AA14" i="31" s="1"/>
  <c r="AA6" i="30"/>
  <c r="AA11" i="30" s="1"/>
  <c r="AA13" i="30" s="1"/>
  <c r="AA15" i="30" s="1"/>
  <c r="AB69" i="11"/>
  <c r="AC76" i="11"/>
  <c r="AD63" i="34"/>
  <c r="AC66" i="34"/>
  <c r="AC69" i="12"/>
  <c r="AD11" i="13"/>
  <c r="AD15" i="13" s="1"/>
  <c r="AA10" i="40" l="1"/>
  <c r="AA15" i="40" s="1"/>
  <c r="AA20" i="40" s="1"/>
  <c r="AA25" i="40" s="1"/>
  <c r="AA30" i="40" s="1"/>
  <c r="AA9" i="40"/>
  <c r="AA14" i="40" s="1"/>
  <c r="AA19" i="40" s="1"/>
  <c r="AA24" i="40" s="1"/>
  <c r="AA29" i="40" s="1"/>
  <c r="AA11" i="40"/>
  <c r="AA16" i="40" s="1"/>
  <c r="AA21" i="40" s="1"/>
  <c r="AA26" i="40" s="1"/>
  <c r="AA8" i="40"/>
  <c r="AA13" i="40" s="1"/>
  <c r="AA18" i="40" s="1"/>
  <c r="AA23" i="40" s="1"/>
  <c r="AA28" i="40" s="1"/>
  <c r="AA7" i="40"/>
  <c r="AA12" i="40" s="1"/>
  <c r="AA17" i="40" s="1"/>
  <c r="AA22" i="40" s="1"/>
  <c r="AA27" i="40" s="1"/>
  <c r="AB79" i="11"/>
  <c r="AB83" i="11" s="1"/>
  <c r="AB6" i="36"/>
  <c r="AB10" i="36" s="1"/>
  <c r="AB4" i="37" s="1"/>
  <c r="AB62" i="34"/>
  <c r="AB64" i="34" s="1"/>
  <c r="AB68" i="34" s="1"/>
  <c r="AB3" i="37"/>
  <c r="AB3" i="39"/>
  <c r="AB18" i="30"/>
  <c r="AB75" i="12"/>
  <c r="AA22" i="30"/>
  <c r="AB17" i="30"/>
  <c r="AB19" i="30"/>
  <c r="AA23" i="30"/>
  <c r="AB16" i="31"/>
  <c r="AB18" i="31"/>
  <c r="AB74" i="12"/>
  <c r="AA21" i="31"/>
  <c r="AB17" i="31"/>
  <c r="AA22" i="31"/>
  <c r="AC59" i="34"/>
  <c r="AC60" i="34" s="1"/>
  <c r="AC70" i="12"/>
  <c r="AB5" i="37" l="1"/>
  <c r="AB3" i="38"/>
  <c r="AB4" i="40"/>
  <c r="AB5" i="40" s="1"/>
  <c r="AB7" i="39"/>
  <c r="AB28" i="14"/>
  <c r="AC58" i="11" s="1"/>
  <c r="AC51" i="11" s="1"/>
  <c r="AD7" i="36" s="1"/>
  <c r="AB20" i="30"/>
  <c r="AC7" i="34"/>
  <c r="AB76" i="12"/>
  <c r="AC72" i="12"/>
  <c r="AB9" i="30"/>
  <c r="AD8" i="34"/>
  <c r="AD28" i="34"/>
  <c r="AB29" i="14"/>
  <c r="AC15" i="11" s="1"/>
  <c r="AC12" i="11" s="1"/>
  <c r="AC44" i="11" s="1"/>
  <c r="AB19" i="31"/>
  <c r="AD24" i="13" s="1"/>
  <c r="AD29" i="13" s="1"/>
  <c r="AD32" i="13" s="1"/>
  <c r="AB10" i="40" l="1"/>
  <c r="AB15" i="40" s="1"/>
  <c r="AB20" i="40" s="1"/>
  <c r="AB25" i="40" s="1"/>
  <c r="AB30" i="40" s="1"/>
  <c r="AB9" i="40"/>
  <c r="AB14" i="40" s="1"/>
  <c r="AB19" i="40" s="1"/>
  <c r="AB24" i="40" s="1"/>
  <c r="AB29" i="40" s="1"/>
  <c r="AB11" i="40"/>
  <c r="AB8" i="40"/>
  <c r="AB13" i="40" s="1"/>
  <c r="AB18" i="40" s="1"/>
  <c r="AB23" i="40" s="1"/>
  <c r="AB28" i="40" s="1"/>
  <c r="AB7" i="40"/>
  <c r="AB12" i="40" s="1"/>
  <c r="AB17" i="40" s="1"/>
  <c r="AB22" i="40" s="1"/>
  <c r="AB27" i="40" s="1"/>
  <c r="AB16" i="40"/>
  <c r="AB21" i="40" s="1"/>
  <c r="AB26" i="40" s="1"/>
  <c r="AB31" i="40" s="1"/>
  <c r="AF6" i="32"/>
  <c r="AF15" i="32" s="1"/>
  <c r="AF20" i="32" s="1"/>
  <c r="AB6" i="31"/>
  <c r="AB10" i="31" s="1"/>
  <c r="AA6" i="29"/>
  <c r="AC77" i="11"/>
  <c r="AC6" i="34"/>
  <c r="AC10" i="34" s="1"/>
  <c r="AC29" i="34"/>
  <c r="AC31" i="34" s="1"/>
  <c r="AD35" i="13"/>
  <c r="AD49" i="11"/>
  <c r="AD48" i="11" s="1"/>
  <c r="AD34" i="13"/>
  <c r="AD9" i="11"/>
  <c r="AC33" i="34" l="1"/>
  <c r="AD67" i="12"/>
  <c r="AE27" i="13"/>
  <c r="AD66" i="34"/>
  <c r="AE63" i="34"/>
  <c r="AE11" i="13"/>
  <c r="AE15" i="13" s="1"/>
  <c r="AD69" i="12"/>
  <c r="AB6" i="30"/>
  <c r="AB11" i="30" s="1"/>
  <c r="AB13" i="30" s="1"/>
  <c r="AB15" i="30" s="1"/>
  <c r="AB12" i="31"/>
  <c r="AB14" i="31" s="1"/>
  <c r="AD76" i="11"/>
  <c r="AC69" i="11"/>
  <c r="AC79" i="11" l="1"/>
  <c r="AC83" i="11" s="1"/>
  <c r="AC6" i="36"/>
  <c r="AC10" i="36" s="1"/>
  <c r="AC4" i="37" s="1"/>
  <c r="AC62" i="34"/>
  <c r="AC64" i="34" s="1"/>
  <c r="AC68" i="34" s="1"/>
  <c r="AC3" i="37"/>
  <c r="AC3" i="39"/>
  <c r="AC16" i="31"/>
  <c r="AC18" i="31"/>
  <c r="AC17" i="31"/>
  <c r="AC74" i="12"/>
  <c r="AB22" i="31"/>
  <c r="AB21" i="31"/>
  <c r="AC18" i="30"/>
  <c r="AC17" i="30"/>
  <c r="AC19" i="30"/>
  <c r="AC75" i="12"/>
  <c r="AB23" i="30"/>
  <c r="AB22" i="30"/>
  <c r="AD59" i="34"/>
  <c r="AD60" i="34" s="1"/>
  <c r="AD70" i="12"/>
  <c r="AC5" i="37" l="1"/>
  <c r="AC3" i="38"/>
  <c r="AC4" i="40"/>
  <c r="AC5" i="40" s="1"/>
  <c r="AC7" i="39"/>
  <c r="AC28" i="14"/>
  <c r="AD58" i="11" s="1"/>
  <c r="AD51" i="11" s="1"/>
  <c r="AE7" i="36" s="1"/>
  <c r="AC29" i="14"/>
  <c r="AD15" i="11" s="1"/>
  <c r="AD12" i="11" s="1"/>
  <c r="AD44" i="11" s="1"/>
  <c r="AC19" i="31"/>
  <c r="AE8" i="34"/>
  <c r="AC9" i="30"/>
  <c r="AD72" i="12"/>
  <c r="AE28" i="34"/>
  <c r="AC20" i="30"/>
  <c r="AD7" i="34"/>
  <c r="AC76" i="12"/>
  <c r="AC10" i="40" l="1"/>
  <c r="AC15" i="40" s="1"/>
  <c r="AC20" i="40" s="1"/>
  <c r="AC25" i="40" s="1"/>
  <c r="AC30" i="40" s="1"/>
  <c r="AC9" i="40"/>
  <c r="AC14" i="40" s="1"/>
  <c r="AC19" i="40" s="1"/>
  <c r="AC24" i="40" s="1"/>
  <c r="AC29" i="40" s="1"/>
  <c r="AC11" i="40"/>
  <c r="AC16" i="40" s="1"/>
  <c r="AC21" i="40" s="1"/>
  <c r="AC26" i="40" s="1"/>
  <c r="AC31" i="40" s="1"/>
  <c r="AC8" i="40"/>
  <c r="AC13" i="40" s="1"/>
  <c r="AC18" i="40" s="1"/>
  <c r="AC23" i="40" s="1"/>
  <c r="AC28" i="40" s="1"/>
  <c r="AC7" i="40"/>
  <c r="AC12" i="40" s="1"/>
  <c r="AC17" i="40" s="1"/>
  <c r="AC22" i="40" s="1"/>
  <c r="AC27" i="40" s="1"/>
  <c r="AC32" i="40" s="1"/>
  <c r="AD6" i="34"/>
  <c r="AD10" i="34" s="1"/>
  <c r="AD77" i="11"/>
  <c r="AB6" i="29"/>
  <c r="AE24" i="13"/>
  <c r="AE29" i="13" s="1"/>
  <c r="AE32" i="13" s="1"/>
  <c r="AG6" i="32"/>
  <c r="AG15" i="32" s="1"/>
  <c r="AG20" i="32" s="1"/>
  <c r="AC6" i="31"/>
  <c r="AC10" i="31" s="1"/>
  <c r="AD29" i="34"/>
  <c r="AD31" i="34" s="1"/>
  <c r="AC12" i="31" l="1"/>
  <c r="AC14" i="31" s="1"/>
  <c r="AC6" i="30"/>
  <c r="AC11" i="30" s="1"/>
  <c r="AC13" i="30" s="1"/>
  <c r="AC15" i="30" s="1"/>
  <c r="AD69" i="11"/>
  <c r="AE76" i="11"/>
  <c r="AE49" i="11"/>
  <c r="AE48" i="11" s="1"/>
  <c r="AE9" i="11"/>
  <c r="AE35" i="13"/>
  <c r="AE34" i="13"/>
  <c r="AD33" i="34"/>
  <c r="AD79" i="11" l="1"/>
  <c r="AD83" i="11" s="1"/>
  <c r="AD6" i="36"/>
  <c r="AD10" i="36" s="1"/>
  <c r="AD4" i="37" s="1"/>
  <c r="AD62" i="34"/>
  <c r="AD64" i="34" s="1"/>
  <c r="AD68" i="34" s="1"/>
  <c r="AD3" i="37"/>
  <c r="AD3" i="39"/>
  <c r="AE69" i="12"/>
  <c r="AF11" i="13"/>
  <c r="AF15" i="13" s="1"/>
  <c r="AE59" i="34"/>
  <c r="AE60" i="34" s="1"/>
  <c r="AE67" i="12"/>
  <c r="AF27" i="13"/>
  <c r="AF63" i="34"/>
  <c r="AE66" i="34"/>
  <c r="AD19" i="30"/>
  <c r="AD75" i="12"/>
  <c r="AD18" i="30"/>
  <c r="AC22" i="30"/>
  <c r="AD17" i="30"/>
  <c r="AC23" i="30"/>
  <c r="AD16" i="31"/>
  <c r="AD18" i="31"/>
  <c r="AD17" i="31"/>
  <c r="AD74" i="12"/>
  <c r="AC22" i="31"/>
  <c r="AC21" i="31"/>
  <c r="AD28" i="14" s="1"/>
  <c r="AE58" i="11" s="1"/>
  <c r="AE51" i="11" s="1"/>
  <c r="AF7" i="36" s="1"/>
  <c r="AD5" i="37" l="1"/>
  <c r="AD3" i="38"/>
  <c r="AE70" i="12"/>
  <c r="AF8" i="34" s="1"/>
  <c r="AD4" i="40"/>
  <c r="AD5" i="40" s="1"/>
  <c r="AD7" i="39"/>
  <c r="AD29" i="14"/>
  <c r="AE15" i="11" s="1"/>
  <c r="AE12" i="11" s="1"/>
  <c r="AE44" i="11" s="1"/>
  <c r="AD19" i="31"/>
  <c r="AD20" i="30"/>
  <c r="AE7" i="34"/>
  <c r="AD76" i="12"/>
  <c r="AE72" i="12" l="1"/>
  <c r="AH6" i="32" s="1"/>
  <c r="AH15" i="32" s="1"/>
  <c r="AH20" i="32" s="1"/>
  <c r="AF28" i="34"/>
  <c r="AD9" i="30"/>
  <c r="AD11" i="40"/>
  <c r="AD16" i="40" s="1"/>
  <c r="AD21" i="40" s="1"/>
  <c r="AD26" i="40" s="1"/>
  <c r="AD31" i="40" s="1"/>
  <c r="AD8" i="40"/>
  <c r="AD7" i="40"/>
  <c r="AD12" i="40" s="1"/>
  <c r="AD17" i="40" s="1"/>
  <c r="AD22" i="40" s="1"/>
  <c r="AD27" i="40" s="1"/>
  <c r="AD32" i="40" s="1"/>
  <c r="AD13" i="40"/>
  <c r="AD18" i="40" s="1"/>
  <c r="AD23" i="40" s="1"/>
  <c r="AD28" i="40" s="1"/>
  <c r="AD33" i="40" s="1"/>
  <c r="AD10" i="40"/>
  <c r="AD15" i="40" s="1"/>
  <c r="AD20" i="40" s="1"/>
  <c r="AD25" i="40" s="1"/>
  <c r="AD30" i="40" s="1"/>
  <c r="AD9" i="40"/>
  <c r="AD14" i="40" s="1"/>
  <c r="AD19" i="40" s="1"/>
  <c r="AD24" i="40" s="1"/>
  <c r="AD29" i="40" s="1"/>
  <c r="AE6" i="34"/>
  <c r="AE10" i="34" s="1"/>
  <c r="AC6" i="29"/>
  <c r="AE77" i="11"/>
  <c r="AF24" i="13"/>
  <c r="AF29" i="13" s="1"/>
  <c r="AF32" i="13" s="1"/>
  <c r="AE29" i="34"/>
  <c r="AE31" i="34" s="1"/>
  <c r="AD6" i="31" l="1"/>
  <c r="AD10" i="31" s="1"/>
  <c r="AD12" i="31" s="1"/>
  <c r="AD14" i="31" s="1"/>
  <c r="AF49" i="11"/>
  <c r="AF48" i="11" s="1"/>
  <c r="AF9" i="11"/>
  <c r="AF34" i="13"/>
  <c r="AF35" i="13"/>
  <c r="AD6" i="30"/>
  <c r="AD11" i="30" s="1"/>
  <c r="AD13" i="30" s="1"/>
  <c r="AD15" i="30" s="1"/>
  <c r="AE69" i="11"/>
  <c r="AF76" i="11"/>
  <c r="AE33" i="34"/>
  <c r="AE79" i="11" l="1"/>
  <c r="AE83" i="11" s="1"/>
  <c r="AE6" i="36"/>
  <c r="AE10" i="36" s="1"/>
  <c r="AE4" i="37" s="1"/>
  <c r="AE62" i="34"/>
  <c r="AE64" i="34" s="1"/>
  <c r="AE68" i="34" s="1"/>
  <c r="AE3" i="37"/>
  <c r="AE3" i="39"/>
  <c r="AE4" i="40" s="1"/>
  <c r="AE5" i="40" s="1"/>
  <c r="AF59" i="34"/>
  <c r="AF60" i="34" s="1"/>
  <c r="AG11" i="13"/>
  <c r="AG15" i="13" s="1"/>
  <c r="AF69" i="12"/>
  <c r="AE18" i="30"/>
  <c r="AE75" i="12"/>
  <c r="AE17" i="30"/>
  <c r="AE19" i="30"/>
  <c r="AD23" i="30"/>
  <c r="AD22" i="30"/>
  <c r="AG63" i="34"/>
  <c r="AF66" i="34"/>
  <c r="AF67" i="12"/>
  <c r="AG27" i="13"/>
  <c r="AE16" i="31"/>
  <c r="AE17" i="31"/>
  <c r="AE74" i="12"/>
  <c r="AE18" i="31"/>
  <c r="AD22" i="31"/>
  <c r="AD21" i="31"/>
  <c r="AE5" i="37" l="1"/>
  <c r="AE3" i="38"/>
  <c r="AE10" i="40"/>
  <c r="AE15" i="40" s="1"/>
  <c r="AE20" i="40" s="1"/>
  <c r="AE25" i="40" s="1"/>
  <c r="AE30" i="40" s="1"/>
  <c r="AE9" i="40"/>
  <c r="AE14" i="40" s="1"/>
  <c r="AE19" i="40" s="1"/>
  <c r="AE24" i="40" s="1"/>
  <c r="AE29" i="40" s="1"/>
  <c r="AE34" i="40" s="1"/>
  <c r="AE11" i="40"/>
  <c r="AE16" i="40" s="1"/>
  <c r="AE21" i="40" s="1"/>
  <c r="AE26" i="40" s="1"/>
  <c r="AE31" i="40" s="1"/>
  <c r="AE8" i="40"/>
  <c r="AE13" i="40" s="1"/>
  <c r="AE18" i="40" s="1"/>
  <c r="AE23" i="40" s="1"/>
  <c r="AE28" i="40" s="1"/>
  <c r="AE33" i="40" s="1"/>
  <c r="AE7" i="40"/>
  <c r="AE12" i="40" s="1"/>
  <c r="AE17" i="40" s="1"/>
  <c r="AE22" i="40" s="1"/>
  <c r="AE27" i="40" s="1"/>
  <c r="AE32" i="40" s="1"/>
  <c r="AE28" i="14"/>
  <c r="AF58" i="11" s="1"/>
  <c r="AF51" i="11" s="1"/>
  <c r="AG7" i="36" s="1"/>
  <c r="AF70" i="12"/>
  <c r="AG28" i="34" s="1"/>
  <c r="AE29" i="14"/>
  <c r="AF15" i="11" s="1"/>
  <c r="AF12" i="11" s="1"/>
  <c r="AF44" i="11" s="1"/>
  <c r="AE20" i="30"/>
  <c r="AF7" i="34"/>
  <c r="AE76" i="12"/>
  <c r="AG8" i="34"/>
  <c r="AE19" i="31"/>
  <c r="AE9" i="30" l="1"/>
  <c r="AF72" i="12"/>
  <c r="AE6" i="31" s="1"/>
  <c r="AE10" i="31" s="1"/>
  <c r="AG24" i="13"/>
  <c r="AG29" i="13" s="1"/>
  <c r="AG32" i="13" s="1"/>
  <c r="AG34" i="13" s="1"/>
  <c r="AF29" i="34"/>
  <c r="AF31" i="34" s="1"/>
  <c r="AF77" i="11"/>
  <c r="AD6" i="29"/>
  <c r="AF6" i="34"/>
  <c r="AF10" i="34" s="1"/>
  <c r="AI6" i="32"/>
  <c r="AI15" i="32" s="1"/>
  <c r="AI20" i="32" s="1"/>
  <c r="AG49" i="11" l="1"/>
  <c r="AG48" i="11" s="1"/>
  <c r="AF33" i="34"/>
  <c r="AG9" i="11"/>
  <c r="AG66" i="34" s="1"/>
  <c r="AG35" i="13"/>
  <c r="AG67" i="12" s="1"/>
  <c r="AE12" i="31"/>
  <c r="AE14" i="31" s="1"/>
  <c r="AE6" i="30"/>
  <c r="AE11" i="30" s="1"/>
  <c r="AE13" i="30" s="1"/>
  <c r="AE15" i="30" s="1"/>
  <c r="AF69" i="11"/>
  <c r="AG76" i="11"/>
  <c r="AH11" i="13"/>
  <c r="AH15" i="13" s="1"/>
  <c r="AG69" i="12"/>
  <c r="AF79" i="11" l="1"/>
  <c r="AF83" i="11" s="1"/>
  <c r="AF6" i="36"/>
  <c r="AF10" i="36" s="1"/>
  <c r="AF4" i="37" s="1"/>
  <c r="AF62" i="34"/>
  <c r="AF64" i="34" s="1"/>
  <c r="AF68" i="34" s="1"/>
  <c r="AF3" i="37"/>
  <c r="AF3" i="39"/>
  <c r="AF4" i="40" s="1"/>
  <c r="AF5" i="40" s="1"/>
  <c r="AH27" i="13"/>
  <c r="AH63" i="34"/>
  <c r="AG70" i="12"/>
  <c r="AG72" i="12" s="1"/>
  <c r="AF16" i="31"/>
  <c r="AF18" i="31"/>
  <c r="AF74" i="12"/>
  <c r="AF17" i="31"/>
  <c r="AE21" i="31"/>
  <c r="AE22" i="31"/>
  <c r="AG59" i="34"/>
  <c r="AG60" i="34" s="1"/>
  <c r="AF17" i="30"/>
  <c r="AF19" i="30"/>
  <c r="AF18" i="30"/>
  <c r="AF75" i="12"/>
  <c r="AE23" i="30"/>
  <c r="AE22" i="30"/>
  <c r="AF5" i="37" l="1"/>
  <c r="AF3" i="38"/>
  <c r="AF10" i="40"/>
  <c r="AF15" i="40" s="1"/>
  <c r="AF20" i="40" s="1"/>
  <c r="AF25" i="40" s="1"/>
  <c r="AF30" i="40" s="1"/>
  <c r="AF35" i="40" s="1"/>
  <c r="AF9" i="40"/>
  <c r="AF14" i="40" s="1"/>
  <c r="AF19" i="40" s="1"/>
  <c r="AF24" i="40" s="1"/>
  <c r="AF29" i="40" s="1"/>
  <c r="AF34" i="40" s="1"/>
  <c r="AF11" i="40"/>
  <c r="AF16" i="40" s="1"/>
  <c r="AF21" i="40" s="1"/>
  <c r="AF26" i="40" s="1"/>
  <c r="AF31" i="40" s="1"/>
  <c r="AF8" i="40"/>
  <c r="AF13" i="40" s="1"/>
  <c r="AF18" i="40" s="1"/>
  <c r="AF23" i="40" s="1"/>
  <c r="AF28" i="40" s="1"/>
  <c r="AF33" i="40" s="1"/>
  <c r="AF7" i="40"/>
  <c r="AF12" i="40" s="1"/>
  <c r="AF17" i="40" s="1"/>
  <c r="AF22" i="40" s="1"/>
  <c r="AF27" i="40" s="1"/>
  <c r="AF32" i="40" s="1"/>
  <c r="AH8" i="34"/>
  <c r="AH28" i="34"/>
  <c r="AF9" i="30"/>
  <c r="AF19" i="31"/>
  <c r="AF20" i="30"/>
  <c r="AG7" i="34"/>
  <c r="AF76" i="12"/>
  <c r="AF29" i="14"/>
  <c r="AG15" i="11" s="1"/>
  <c r="AG12" i="11" s="1"/>
  <c r="AG44" i="11" s="1"/>
  <c r="AF28" i="14"/>
  <c r="AG58" i="11" s="1"/>
  <c r="AG51" i="11" s="1"/>
  <c r="AJ6" i="32"/>
  <c r="AJ15" i="32" s="1"/>
  <c r="AJ20" i="32" s="1"/>
  <c r="AF6" i="31"/>
  <c r="AF10" i="31" s="1"/>
  <c r="AH24" i="13" l="1"/>
  <c r="AH29" i="13" s="1"/>
  <c r="AH32" i="13" s="1"/>
  <c r="AH9" i="11" s="1"/>
  <c r="AG29" i="34"/>
  <c r="AG31" i="34" s="1"/>
  <c r="AE6" i="29"/>
  <c r="AG6" i="34"/>
  <c r="AG10" i="34" s="1"/>
  <c r="AG77" i="11"/>
  <c r="AF6" i="30"/>
  <c r="AF11" i="30" s="1"/>
  <c r="AF13" i="30" s="1"/>
  <c r="AF15" i="30" s="1"/>
  <c r="AF12" i="31"/>
  <c r="AF14" i="31" s="1"/>
  <c r="AH34" i="13" l="1"/>
  <c r="AI11" i="13" s="1"/>
  <c r="AI15" i="13" s="1"/>
  <c r="AH35" i="13"/>
  <c r="AI27" i="13" s="1"/>
  <c r="AH49" i="11"/>
  <c r="AH48" i="11" s="1"/>
  <c r="AH66" i="34" s="1"/>
  <c r="AG33" i="34"/>
  <c r="AH76" i="11"/>
  <c r="AG69" i="11"/>
  <c r="AG18" i="30"/>
  <c r="AG17" i="30"/>
  <c r="AG75" i="12"/>
  <c r="AG19" i="30"/>
  <c r="AF23" i="30"/>
  <c r="AF22" i="30"/>
  <c r="AG16" i="31"/>
  <c r="AG18" i="31"/>
  <c r="AG17" i="31"/>
  <c r="AG74" i="12"/>
  <c r="AF21" i="31"/>
  <c r="AF22" i="31"/>
  <c r="AH67" i="12" l="1"/>
  <c r="AG79" i="11"/>
  <c r="AG83" i="11" s="1"/>
  <c r="AG6" i="36"/>
  <c r="AG10" i="36" s="1"/>
  <c r="AG4" i="37" s="1"/>
  <c r="AG62" i="34"/>
  <c r="AG64" i="34" s="1"/>
  <c r="AG68" i="34" s="1"/>
  <c r="AG3" i="37"/>
  <c r="AG3" i="39"/>
  <c r="AG4" i="40" s="1"/>
  <c r="AG5" i="40" s="1"/>
  <c r="AH69" i="12"/>
  <c r="AH70" i="12" s="1"/>
  <c r="AI28" i="34" s="1"/>
  <c r="AG29" i="14"/>
  <c r="AH15" i="11" s="1"/>
  <c r="AH12" i="11" s="1"/>
  <c r="AH44" i="11" s="1"/>
  <c r="AI63" i="34"/>
  <c r="AG28" i="14"/>
  <c r="AH58" i="11" s="1"/>
  <c r="AH51" i="11" s="1"/>
  <c r="AG19" i="31"/>
  <c r="AH59" i="34"/>
  <c r="AH60" i="34" s="1"/>
  <c r="AH7" i="34"/>
  <c r="AG76" i="12"/>
  <c r="AG20" i="30"/>
  <c r="AG5" i="37" l="1"/>
  <c r="AG3" i="38"/>
  <c r="D6" i="38" s="1"/>
  <c r="AG10" i="40"/>
  <c r="H37" i="40" s="1"/>
  <c r="H40" i="40" s="1"/>
  <c r="AG9" i="40"/>
  <c r="G37" i="40" s="1"/>
  <c r="G40" i="40" s="1"/>
  <c r="AG11" i="40"/>
  <c r="I37" i="40" s="1"/>
  <c r="I40" i="40" s="1"/>
  <c r="AG8" i="40"/>
  <c r="F37" i="40" s="1"/>
  <c r="F40" i="40" s="1"/>
  <c r="AG7" i="40"/>
  <c r="E37" i="40" s="1"/>
  <c r="AH29" i="34"/>
  <c r="AH31" i="34" s="1"/>
  <c r="AH72" i="12"/>
  <c r="AK6" i="32" s="1"/>
  <c r="AK15" i="32" s="1"/>
  <c r="AK20" i="32" s="1"/>
  <c r="AG9" i="30"/>
  <c r="AI8" i="34"/>
  <c r="AF6" i="29"/>
  <c r="AH77" i="11"/>
  <c r="AH6" i="34"/>
  <c r="AH10" i="34" s="1"/>
  <c r="AI24" i="13"/>
  <c r="AI29" i="13" s="1"/>
  <c r="AI32" i="13" s="1"/>
  <c r="AG15" i="40" l="1"/>
  <c r="M37" i="40" s="1"/>
  <c r="M40" i="40" s="1"/>
  <c r="AG12" i="40"/>
  <c r="AG16" i="40"/>
  <c r="AG14" i="40"/>
  <c r="AG13" i="40"/>
  <c r="AH33" i="34"/>
  <c r="AG6" i="31"/>
  <c r="AG10" i="31" s="1"/>
  <c r="AG6" i="30" s="1"/>
  <c r="AG11" i="30" s="1"/>
  <c r="AG13" i="30" s="1"/>
  <c r="AG15" i="30" s="1"/>
  <c r="AI49" i="11"/>
  <c r="AI48" i="11" s="1"/>
  <c r="AI9" i="11"/>
  <c r="AI35" i="13"/>
  <c r="AI34" i="13"/>
  <c r="AI76" i="11"/>
  <c r="AH69" i="11"/>
  <c r="AH79" i="11" s="1"/>
  <c r="AH83" i="11" s="1"/>
  <c r="AG20" i="40" l="1"/>
  <c r="R37" i="40" s="1"/>
  <c r="R40" i="40" s="1"/>
  <c r="K37" i="40"/>
  <c r="K40" i="40" s="1"/>
  <c r="AG18" i="40"/>
  <c r="L37" i="40"/>
  <c r="L40" i="40" s="1"/>
  <c r="AG19" i="40"/>
  <c r="N37" i="40"/>
  <c r="N40" i="40" s="1"/>
  <c r="AG21" i="40"/>
  <c r="AG25" i="40"/>
  <c r="J37" i="40"/>
  <c r="J40" i="40" s="1"/>
  <c r="AG17" i="40"/>
  <c r="AH62" i="34"/>
  <c r="AH64" i="34" s="1"/>
  <c r="AH68" i="34" s="1"/>
  <c r="AH3" i="39"/>
  <c r="AG12" i="31"/>
  <c r="AG14" i="31" s="1"/>
  <c r="AH18" i="31" s="1"/>
  <c r="AI59" i="34"/>
  <c r="AI60" i="34" s="1"/>
  <c r="AI67" i="12"/>
  <c r="AJ27" i="13"/>
  <c r="AH75" i="12"/>
  <c r="AH17" i="30"/>
  <c r="AH18" i="30"/>
  <c r="AH19" i="30"/>
  <c r="AG22" i="30"/>
  <c r="AG23" i="30"/>
  <c r="AJ63" i="34"/>
  <c r="AI66" i="34"/>
  <c r="AH16" i="31"/>
  <c r="AH74" i="12"/>
  <c r="AG22" i="31"/>
  <c r="AG21" i="31"/>
  <c r="AH17" i="31"/>
  <c r="AJ11" i="13"/>
  <c r="AJ15" i="13" s="1"/>
  <c r="AI69" i="12"/>
  <c r="AH28" i="14" l="1"/>
  <c r="AI58" i="11" s="1"/>
  <c r="AI51" i="11" s="1"/>
  <c r="W37" i="40"/>
  <c r="W40" i="40" s="1"/>
  <c r="AG30" i="40"/>
  <c r="Q37" i="40"/>
  <c r="Q40" i="40" s="1"/>
  <c r="AG24" i="40"/>
  <c r="O37" i="40"/>
  <c r="O40" i="40" s="1"/>
  <c r="AG22" i="40"/>
  <c r="S37" i="40"/>
  <c r="S40" i="40" s="1"/>
  <c r="AG26" i="40"/>
  <c r="P37" i="40"/>
  <c r="P40" i="40" s="1"/>
  <c r="AG23" i="40"/>
  <c r="AH19" i="31"/>
  <c r="AI70" i="12"/>
  <c r="AH9" i="30" s="1"/>
  <c r="AH20" i="30"/>
  <c r="AH29" i="14"/>
  <c r="AI15" i="11" s="1"/>
  <c r="AI12" i="11" s="1"/>
  <c r="AI44" i="11" s="1"/>
  <c r="AI7" i="34"/>
  <c r="AH76" i="12"/>
  <c r="X37" i="40" l="1"/>
  <c r="X40" i="40" s="1"/>
  <c r="AG31" i="40"/>
  <c r="V37" i="40"/>
  <c r="V40" i="40" s="1"/>
  <c r="AG29" i="40"/>
  <c r="U37" i="40"/>
  <c r="U40" i="40" s="1"/>
  <c r="AG28" i="40"/>
  <c r="T37" i="40"/>
  <c r="T40" i="40" s="1"/>
  <c r="AG27" i="40"/>
  <c r="AB37" i="40"/>
  <c r="AB40" i="40" s="1"/>
  <c r="AG35" i="40"/>
  <c r="AG37" i="40" s="1"/>
  <c r="AJ24" i="13"/>
  <c r="AJ29" i="13" s="1"/>
  <c r="AJ32" i="13" s="1"/>
  <c r="AJ9" i="11" s="1"/>
  <c r="AI72" i="12"/>
  <c r="AL6" i="32" s="1"/>
  <c r="AL15" i="32" s="1"/>
  <c r="AL20" i="32" s="1"/>
  <c r="AJ28" i="34"/>
  <c r="AJ8" i="34"/>
  <c r="AI29" i="34"/>
  <c r="AI31" i="34" s="1"/>
  <c r="AI6" i="34"/>
  <c r="AI10" i="34" s="1"/>
  <c r="AG6" i="29"/>
  <c r="AI77" i="11"/>
  <c r="AH6" i="31" l="1"/>
  <c r="AH10" i="31" s="1"/>
  <c r="Y37" i="40"/>
  <c r="Y40" i="40" s="1"/>
  <c r="AG32" i="40"/>
  <c r="AD37" i="40" s="1"/>
  <c r="AD40" i="40" s="1"/>
  <c r="AA37" i="40"/>
  <c r="AA40" i="40" s="1"/>
  <c r="AG34" i="40"/>
  <c r="AF37" i="40" s="1"/>
  <c r="Z37" i="40"/>
  <c r="Z40" i="40" s="1"/>
  <c r="AG33" i="40"/>
  <c r="AE37" i="40" s="1"/>
  <c r="AC37" i="40"/>
  <c r="AC40" i="40" s="1"/>
  <c r="AG36" i="40"/>
  <c r="AJ49" i="11"/>
  <c r="AJ48" i="11" s="1"/>
  <c r="AJ66" i="34" s="1"/>
  <c r="AJ35" i="13"/>
  <c r="AK27" i="13" s="1"/>
  <c r="AJ34" i="13"/>
  <c r="AK11" i="13" s="1"/>
  <c r="AK15" i="13" s="1"/>
  <c r="AI33" i="34"/>
  <c r="AI62" i="34" s="1"/>
  <c r="AI64" i="34" s="1"/>
  <c r="AI68" i="34" s="1"/>
  <c r="AI69" i="11"/>
  <c r="AI79" i="11" s="1"/>
  <c r="AI83" i="11" s="1"/>
  <c r="AJ76" i="11"/>
  <c r="AH12" i="31"/>
  <c r="AH14" i="31" s="1"/>
  <c r="AH6" i="30"/>
  <c r="AH11" i="30" s="1"/>
  <c r="AH13" i="30" s="1"/>
  <c r="AH15" i="30" s="1"/>
  <c r="AJ67" i="12" l="1"/>
  <c r="AK63" i="34"/>
  <c r="AJ69" i="12"/>
  <c r="AI16" i="31"/>
  <c r="AI17" i="31"/>
  <c r="AI18" i="31"/>
  <c r="AI74" i="12"/>
  <c r="AH22" i="31"/>
  <c r="AH21" i="31"/>
  <c r="AI17" i="30"/>
  <c r="AI75" i="12"/>
  <c r="AI19" i="30"/>
  <c r="AI18" i="30"/>
  <c r="AH22" i="30"/>
  <c r="AH23" i="30"/>
  <c r="AJ59" i="34"/>
  <c r="AJ60" i="34" s="1"/>
  <c r="AJ70" i="12" l="1"/>
  <c r="AK8" i="34" s="1"/>
  <c r="AJ7" i="34"/>
  <c r="AI76" i="12"/>
  <c r="AI28" i="14"/>
  <c r="AJ58" i="11" s="1"/>
  <c r="AJ51" i="11" s="1"/>
  <c r="AI20" i="30"/>
  <c r="AI29" i="14"/>
  <c r="AJ15" i="11" s="1"/>
  <c r="AJ12" i="11" s="1"/>
  <c r="AJ44" i="11" s="1"/>
  <c r="AI19" i="31"/>
  <c r="AJ72" i="12" l="1"/>
  <c r="AM6" i="32" s="1"/>
  <c r="AM15" i="32" s="1"/>
  <c r="AM20" i="32" s="1"/>
  <c r="AK28" i="34"/>
  <c r="AI9" i="30"/>
  <c r="AK24" i="13"/>
  <c r="AK29" i="13" s="1"/>
  <c r="AK32" i="13" s="1"/>
  <c r="AK34" i="13" s="1"/>
  <c r="AJ6" i="34"/>
  <c r="AJ10" i="34" s="1"/>
  <c r="AH6" i="29"/>
  <c r="AJ77" i="11"/>
  <c r="AJ29" i="34"/>
  <c r="AJ31" i="34" s="1"/>
  <c r="AI6" i="31" l="1"/>
  <c r="AI10" i="31" s="1"/>
  <c r="AI12" i="31" s="1"/>
  <c r="AI14" i="31" s="1"/>
  <c r="AJ74" i="12" s="1"/>
  <c r="AK9" i="11"/>
  <c r="AK49" i="11"/>
  <c r="AK48" i="11" s="1"/>
  <c r="AK35" i="13"/>
  <c r="AK67" i="12" s="1"/>
  <c r="AI6" i="30"/>
  <c r="AI11" i="30" s="1"/>
  <c r="AI13" i="30" s="1"/>
  <c r="AI15" i="30" s="1"/>
  <c r="AJ18" i="30" s="1"/>
  <c r="AK76" i="11"/>
  <c r="AJ69" i="11"/>
  <c r="AJ79" i="11" s="1"/>
  <c r="AJ83" i="11" s="1"/>
  <c r="AJ18" i="31"/>
  <c r="AJ17" i="31"/>
  <c r="AI21" i="31"/>
  <c r="AI22" i="31"/>
  <c r="AJ33" i="34"/>
  <c r="AJ62" i="34" s="1"/>
  <c r="AJ64" i="34" s="1"/>
  <c r="AJ68" i="34" s="1"/>
  <c r="AL11" i="13"/>
  <c r="AL15" i="13" s="1"/>
  <c r="AK69" i="12"/>
  <c r="AJ16" i="31" l="1"/>
  <c r="AL27" i="13"/>
  <c r="AK66" i="34"/>
  <c r="AI23" i="30"/>
  <c r="AJ29" i="14" s="1"/>
  <c r="AK15" i="11" s="1"/>
  <c r="AK12" i="11" s="1"/>
  <c r="AK44" i="11" s="1"/>
  <c r="AL63" i="34"/>
  <c r="AI22" i="30"/>
  <c r="AJ28" i="14" s="1"/>
  <c r="AK58" i="11" s="1"/>
  <c r="AK51" i="11" s="1"/>
  <c r="AJ17" i="30"/>
  <c r="AJ19" i="30"/>
  <c r="AJ75" i="12"/>
  <c r="AK7" i="34" s="1"/>
  <c r="AJ19" i="31"/>
  <c r="AK59" i="34"/>
  <c r="AK60" i="34" s="1"/>
  <c r="AK70" i="12"/>
  <c r="H15" i="32"/>
  <c r="AJ20" i="30" l="1"/>
  <c r="AJ76" i="12"/>
  <c r="AI6" i="29" s="1"/>
  <c r="AL24" i="13"/>
  <c r="AL29" i="13" s="1"/>
  <c r="AL32" i="13" s="1"/>
  <c r="AL49" i="11" s="1"/>
  <c r="AL48" i="11" s="1"/>
  <c r="AK29" i="34"/>
  <c r="AK31" i="34" s="1"/>
  <c r="AJ9" i="30"/>
  <c r="AL8" i="34"/>
  <c r="AL28" i="34"/>
  <c r="AK72" i="12"/>
  <c r="H20" i="32"/>
  <c r="H52" i="32"/>
  <c r="AL34" i="13" l="1"/>
  <c r="AK6" i="34"/>
  <c r="AK10" i="34" s="1"/>
  <c r="AK77" i="11"/>
  <c r="AL76" i="11" s="1"/>
  <c r="AL35" i="13"/>
  <c r="AL67" i="12" s="1"/>
  <c r="AL9" i="11"/>
  <c r="AM63" i="34" s="1"/>
  <c r="AK33" i="34"/>
  <c r="AK62" i="34" s="1"/>
  <c r="AK64" i="34" s="1"/>
  <c r="AK68" i="34" s="1"/>
  <c r="AM11" i="13"/>
  <c r="AM15" i="13" s="1"/>
  <c r="AL69" i="12"/>
  <c r="AN6" i="32"/>
  <c r="AN15" i="32" s="1"/>
  <c r="AN20" i="32" s="1"/>
  <c r="AJ6" i="31"/>
  <c r="AJ10" i="31" s="1"/>
  <c r="G53" i="32"/>
  <c r="H53" i="32" s="1"/>
  <c r="G56" i="32"/>
  <c r="AL66" i="34" l="1"/>
  <c r="AK69" i="11"/>
  <c r="AK79" i="11" s="1"/>
  <c r="AK83" i="11" s="1"/>
  <c r="AM27" i="13"/>
  <c r="AL59" i="34"/>
  <c r="AJ6" i="30"/>
  <c r="AJ11" i="30" s="1"/>
  <c r="AJ13" i="30" s="1"/>
  <c r="AJ15" i="30" s="1"/>
  <c r="AJ12" i="31"/>
  <c r="AJ14" i="31" s="1"/>
  <c r="G54" i="32"/>
  <c r="AK16" i="31" l="1"/>
  <c r="AK74" i="12"/>
  <c r="AK17" i="31"/>
  <c r="AK18" i="31"/>
  <c r="AJ22" i="31"/>
  <c r="AJ21" i="31"/>
  <c r="AK18" i="30"/>
  <c r="AK17" i="30"/>
  <c r="AK75" i="12"/>
  <c r="AK19" i="30"/>
  <c r="AJ23" i="30"/>
  <c r="AJ22" i="30"/>
  <c r="AL60" i="34"/>
  <c r="H54" i="32"/>
  <c r="G55" i="32"/>
  <c r="H56" i="32" s="1"/>
  <c r="AK20" i="30" l="1"/>
  <c r="AK28" i="14"/>
  <c r="AL58" i="11" s="1"/>
  <c r="AL51" i="11" s="1"/>
  <c r="AL7" i="34"/>
  <c r="AK76" i="12"/>
  <c r="AK29" i="14"/>
  <c r="AL15" i="11" s="1"/>
  <c r="AL12" i="11" s="1"/>
  <c r="AL44" i="11" s="1"/>
  <c r="AK19" i="31"/>
  <c r="AM24" i="13" s="1"/>
  <c r="AM29" i="13" s="1"/>
  <c r="AM32" i="13" s="1"/>
  <c r="H55" i="32"/>
  <c r="H57" i="32" s="1"/>
  <c r="H22" i="32" s="1"/>
  <c r="AL29" i="34" l="1"/>
  <c r="AL31" i="34" s="1"/>
  <c r="AM9" i="11"/>
  <c r="AM34" i="13"/>
  <c r="AL70" i="12" s="1"/>
  <c r="AM35" i="13"/>
  <c r="AM49" i="11"/>
  <c r="AM48" i="11" s="1"/>
  <c r="AL77" i="11"/>
  <c r="AL6" i="34"/>
  <c r="AJ6" i="29"/>
  <c r="AM66" i="34" l="1"/>
  <c r="AL10" i="34"/>
  <c r="AL33" i="34" s="1"/>
  <c r="AL62" i="34" s="1"/>
  <c r="AL64" i="34" s="1"/>
  <c r="AL68" i="34" s="1"/>
  <c r="AM76" i="11"/>
  <c r="AM59" i="34" s="1"/>
  <c r="AL69" i="11"/>
  <c r="AL79" i="11" s="1"/>
  <c r="AL83" i="11" s="1"/>
  <c r="AM28" i="34"/>
  <c r="AK9" i="30"/>
  <c r="AL72" i="12"/>
  <c r="AM8" i="34"/>
  <c r="AO6" i="32" l="1"/>
  <c r="AO15" i="32" s="1"/>
  <c r="AO20" i="32" s="1"/>
  <c r="AK6" i="31"/>
  <c r="AK10" i="31" s="1"/>
  <c r="AM60" i="34"/>
  <c r="AK12" i="31" l="1"/>
  <c r="AK14" i="31" s="1"/>
  <c r="AK6" i="30"/>
  <c r="AK11" i="30" s="1"/>
  <c r="AK13" i="30" s="1"/>
  <c r="AK15" i="30" s="1"/>
  <c r="AK23" i="30" l="1"/>
  <c r="AL75" i="12"/>
  <c r="AK22" i="30"/>
  <c r="AL74" i="12"/>
  <c r="AK21" i="31"/>
  <c r="AK22" i="31"/>
  <c r="AL29" i="14" s="1"/>
  <c r="AM15" i="11" s="1"/>
  <c r="AM12" i="11" s="1"/>
  <c r="AM44" i="11" s="1"/>
  <c r="AL28" i="14" l="1"/>
  <c r="AM58" i="11" s="1"/>
  <c r="AM51" i="11" s="1"/>
  <c r="AM7" i="34"/>
  <c r="AL76" i="12"/>
  <c r="AM29" i="34" l="1"/>
  <c r="AK6" i="29"/>
  <c r="AM6" i="34"/>
  <c r="AM77" i="11"/>
  <c r="AM69" i="11" s="1"/>
  <c r="AM79" i="11" s="1"/>
  <c r="AM83" i="11" s="1"/>
  <c r="AM31" i="34" l="1"/>
  <c r="AM10" i="34"/>
  <c r="AM33" i="34" l="1"/>
  <c r="AM62" i="34" s="1"/>
  <c r="AM64" i="34" s="1"/>
  <c r="AM68" i="34" s="1"/>
</calcChain>
</file>

<file path=xl/sharedStrings.xml><?xml version="1.0" encoding="utf-8"?>
<sst xmlns="http://schemas.openxmlformats.org/spreadsheetml/2006/main" count="844" uniqueCount="563">
  <si>
    <t>Attivo</t>
  </si>
  <si>
    <t>Cassa e Banca</t>
  </si>
  <si>
    <t>Crediti esegibili nell'esercizio</t>
  </si>
  <si>
    <t xml:space="preserve">       - Crediti v/clienti</t>
  </si>
  <si>
    <t xml:space="preserve">      -  Enti Previd. ed Assistenziali</t>
  </si>
  <si>
    <t xml:space="preserve">      - Erario c/acc. Imposte e Ritenute</t>
  </si>
  <si>
    <t xml:space="preserve">      - Erario Iva</t>
  </si>
  <si>
    <t xml:space="preserve">      - Ratei e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</si>
  <si>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</si>
  <si>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</si>
  <si>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</si>
  <si>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</si>
  <si>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</si>
  <si>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</si>
  <si>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</si>
  <si>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</si>
  <si>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</si>
  <si>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</si>
  <si>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</si>
  <si>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</si>
  <si>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</si>
  <si>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</si>
  <si>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</si>
  <si>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</si>
  <si>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</si>
  <si>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</si>
  <si>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</si>
  <si>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</si>
  <si>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</si>
  <si>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</si>
  <si>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</si>
  <si>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</si>
  <si>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</si>
  <si>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</si>
  <si>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</si>
  <si>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</si>
  <si>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- Debiti tributari</t>
  </si>
  <si>
    <t xml:space="preserve">    - Ratei e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</si>
  <si>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</si>
  <si>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</si>
  <si>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</si>
  <si>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</si>
  <si>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</si>
  <si>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</si>
  <si>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</si>
  <si>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</si>
  <si>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</si>
  <si>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</si>
  <si>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</si>
  <si>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</si>
  <si>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</si>
  <si>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</si>
  <si>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</si>
  <si>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STATO PATRIMONIALE</t>
  </si>
  <si>
    <t xml:space="preserve">     - Rimanenze iniziali  prodotti in corso di lavorazione, semilavorati e finiti</t>
  </si>
  <si>
    <t xml:space="preserve">     - Fatturato</t>
  </si>
  <si>
    <t xml:space="preserve">     - Rimanenze finali   prodotti in corso di lavorazione, semilavorati e finiti</t>
  </si>
  <si>
    <t xml:space="preserve">       Valore della Produzione Tipica</t>
  </si>
  <si>
    <t xml:space="preserve">     - Rimanenze iniziali materie prime, sussidiare di consumo e merci</t>
  </si>
  <si>
    <t xml:space="preserve">     - Acquisti Materie Prime</t>
  </si>
  <si>
    <t xml:space="preserve">     - Rimanenze finali  materie prime, sussidiare di consumo e merci</t>
  </si>
  <si>
    <t xml:space="preserve">       Costo del venduto</t>
  </si>
  <si>
    <t xml:space="preserve">       MARGINE CONTRIBUZIONELORDO</t>
  </si>
  <si>
    <t xml:space="preserve">    - Costi variabili di produzione</t>
  </si>
  <si>
    <t xml:space="preserve">    - Costi variabili commerciali</t>
  </si>
  <si>
    <t xml:space="preserve">    - Altri costi variabili</t>
  </si>
  <si>
    <t xml:space="preserve">       Costi Variabili</t>
  </si>
  <si>
    <t xml:space="preserve">    - Costi fissi di produzione</t>
  </si>
  <si>
    <t xml:space="preserve">    - spese di trasporto</t>
  </si>
  <si>
    <t xml:space="preserve">    - lavorazioni presso terzi</t>
  </si>
  <si>
    <t xml:space="preserve">    - consulenze tecnico-produttive</t>
  </si>
  <si>
    <t xml:space="preserve">    - manutenzioni industriali</t>
  </si>
  <si>
    <t xml:space="preserve">    - servizi vari</t>
  </si>
  <si>
    <t xml:space="preserve">    - canoni </t>
  </si>
  <si>
    <t xml:space="preserve">    - canoni leasing</t>
  </si>
  <si>
    <t xml:space="preserve">    - spese varie</t>
  </si>
  <si>
    <t xml:space="preserve">    - royalties</t>
  </si>
  <si>
    <t xml:space="preserve">    - consulenze legali, fiscali, notarili, ecc…</t>
  </si>
  <si>
    <t xml:space="preserve">    - compensi amministratori</t>
  </si>
  <si>
    <t xml:space="preserve">    - spese postali</t>
  </si>
  <si>
    <t xml:space="preserve">    - oneri bancari</t>
  </si>
  <si>
    <t xml:space="preserve">    - utenze</t>
  </si>
  <si>
    <t xml:space="preserve">    - affitti e locazioni passive</t>
  </si>
  <si>
    <t xml:space="preserve">    - altri costi amministrativi</t>
  </si>
  <si>
    <t xml:space="preserve">    - costi diversi</t>
  </si>
  <si>
    <t xml:space="preserve">    - premi assicurativi</t>
  </si>
  <si>
    <t xml:space="preserve">       Costi Fissi</t>
  </si>
  <si>
    <t xml:space="preserve">     - Costo del personale</t>
  </si>
  <si>
    <t xml:space="preserve">     - Acc.to TFR</t>
  </si>
  <si>
    <t xml:space="preserve">       Costo del Lavoro</t>
  </si>
  <si>
    <t xml:space="preserve">       MARGINE OPERATIVO LORDO</t>
  </si>
  <si>
    <t xml:space="preserve">     - Ammortamenti materiali immobili</t>
  </si>
  <si>
    <t xml:space="preserve">     - Ammortamenti materiali macchinari e attrezzature</t>
  </si>
  <si>
    <t xml:space="preserve">     - Ammortamenti immateriali</t>
  </si>
  <si>
    <t xml:space="preserve">     - Altri Accantonamenti</t>
  </si>
  <si>
    <t xml:space="preserve">       Ammortamenti e Accontonamenti</t>
  </si>
  <si>
    <t xml:space="preserve">       REDDITO OPERATIVO</t>
  </si>
  <si>
    <t xml:space="preserve">    - Plusvalenze/Minusvalenze Materiali</t>
  </si>
  <si>
    <t xml:space="preserve">      Gestione Straordinaria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</si>
  <si>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</si>
  <si>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</si>
  <si>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</si>
  <si>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 Gestione finaziaria</t>
  </si>
  <si>
    <t xml:space="preserve">     REDDITO ANTEIMPOSTE</t>
  </si>
  <si>
    <t xml:space="preserve">    - Ires</t>
  </si>
  <si>
    <t xml:space="preserve">    - Irap</t>
  </si>
  <si>
    <t xml:space="preserve">    REDDITO NETTO</t>
  </si>
  <si>
    <t>Conto Economico</t>
  </si>
  <si>
    <t>Variazione Flussi Cassa</t>
  </si>
  <si>
    <t>Totale Entrate</t>
  </si>
  <si>
    <t>Banca Finale</t>
  </si>
  <si>
    <t>Variazione Patrimoniale</t>
  </si>
  <si>
    <t>Debito Iva</t>
  </si>
  <si>
    <t>Entrate Vendite</t>
  </si>
  <si>
    <t>Crediti Commerciali</t>
  </si>
  <si>
    <t>Debiti Commerciali</t>
  </si>
  <si>
    <t>Credito Iva</t>
  </si>
  <si>
    <t>Uscite Acquisti</t>
  </si>
  <si>
    <t>Variazione Magazzino MP</t>
  </si>
  <si>
    <t>Variazione Magazzino PF</t>
  </si>
  <si>
    <t>Uscite Investimenti</t>
  </si>
  <si>
    <t>Variazione Fornitore Imm.ni</t>
  </si>
  <si>
    <t>Debito Dipendenti</t>
  </si>
  <si>
    <t>Uscite Dipendenti</t>
  </si>
  <si>
    <t>Uscite TFR</t>
  </si>
  <si>
    <t>Uscite Contributi Previdenziali</t>
  </si>
  <si>
    <t>Fondo TFR</t>
  </si>
  <si>
    <t>Entrata Finanziamento</t>
  </si>
  <si>
    <t>Debito Finanziamento</t>
  </si>
  <si>
    <t>Rata Finanziamento</t>
  </si>
  <si>
    <t>Pagamento Imposte</t>
  </si>
  <si>
    <t>Debiti Tributari</t>
  </si>
  <si>
    <t>Aumento Capitale Sociale</t>
  </si>
  <si>
    <t>Capitale Sociale</t>
  </si>
  <si>
    <t>Liquidazione mensile</t>
  </si>
  <si>
    <t>Liquidazione Iva</t>
  </si>
  <si>
    <t>Riporto Iva a Credito</t>
  </si>
  <si>
    <t>Pagamento Iva</t>
  </si>
  <si>
    <t>Iva a Debito</t>
  </si>
  <si>
    <t>Iva a Credito</t>
  </si>
  <si>
    <t>Totale Uscite</t>
  </si>
  <si>
    <t>Fatturato</t>
  </si>
  <si>
    <t>Tipologia Cliente 1</t>
  </si>
  <si>
    <t>Tipologia Cliente 2</t>
  </si>
  <si>
    <t>% Fatturato</t>
  </si>
  <si>
    <t>gg dilazione</t>
  </si>
  <si>
    <t>Variazione Debito Iva</t>
  </si>
  <si>
    <t>Fatturato x Clientela</t>
  </si>
  <si>
    <t>Incassi</t>
  </si>
  <si>
    <t>Aliquota Iva Vendita</t>
  </si>
  <si>
    <t xml:space="preserve">Totale </t>
  </si>
  <si>
    <t>Totale</t>
  </si>
  <si>
    <t>Variazione Credito Clienti</t>
  </si>
  <si>
    <t>Aliquota Iva Acquisto</t>
  </si>
  <si>
    <t>Variazione Credito Iva</t>
  </si>
  <si>
    <t>Pagamenti</t>
  </si>
  <si>
    <t xml:space="preserve">Figura Professionale </t>
  </si>
  <si>
    <t>INPS (in % retr.ne lorda media)</t>
  </si>
  <si>
    <t>INAIL (in % retr.ne lorda media)</t>
  </si>
  <si>
    <t>TFR/Fondo  (in % retr.ne lorda media)</t>
  </si>
  <si>
    <t>dicembre</t>
  </si>
  <si>
    <t>Incremento annuo stipendi</t>
  </si>
  <si>
    <t>Organico</t>
  </si>
  <si>
    <t xml:space="preserve">Numero Dipendenti </t>
  </si>
  <si>
    <t>Costo Manodopera</t>
  </si>
  <si>
    <t>Retribuzione</t>
  </si>
  <si>
    <t>INPS</t>
  </si>
  <si>
    <t>INAIL</t>
  </si>
  <si>
    <t>TFR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</si>
  <si>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</si>
  <si>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</si>
  <si>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</si>
  <si>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</si>
  <si>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</si>
  <si>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</si>
  <si>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</si>
  <si>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</si>
  <si>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</si>
  <si>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</si>
  <si>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</si>
  <si>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Uscite Manodopera</t>
  </si>
  <si>
    <t>UTILIZZO TFR</t>
  </si>
  <si>
    <t>Stato Patrimoniale</t>
  </si>
  <si>
    <t>FONDO TFR</t>
  </si>
  <si>
    <t>Debito v/Dipendenti</t>
  </si>
  <si>
    <t>Debito Erario Dipendenti</t>
  </si>
  <si>
    <t>Descrizione</t>
  </si>
  <si>
    <t>Tipologia</t>
  </si>
  <si>
    <t>Aliquota Iva</t>
  </si>
  <si>
    <t>gg Dilazione</t>
  </si>
  <si>
    <t>Variabile</t>
  </si>
  <si>
    <t>Fissi</t>
  </si>
  <si>
    <t>Variazione Debiti</t>
  </si>
  <si>
    <t>Acquisto Imm.ni</t>
  </si>
  <si>
    <t>inserire importo investimento al netto iva</t>
  </si>
  <si>
    <t>TOTALE</t>
  </si>
  <si>
    <t>Fabbricato 1</t>
  </si>
  <si>
    <t>Impianti 1</t>
  </si>
  <si>
    <t>Attrezzature 1</t>
  </si>
  <si>
    <t>Costi Impianto 1</t>
  </si>
  <si>
    <t>Brevetti</t>
  </si>
  <si>
    <t>Fabbricato 2</t>
  </si>
  <si>
    <t>Pagamento Imm.ni</t>
  </si>
  <si>
    <t>inserire pagamenti cespiti comprensivi di iva</t>
  </si>
  <si>
    <t>Aliquota iva</t>
  </si>
  <si>
    <t>Ammortamento Civilistico</t>
  </si>
  <si>
    <t>Controllo</t>
  </si>
  <si>
    <t>Al. Amm.to civ.</t>
  </si>
  <si>
    <t>F.do ammortamento civilistico</t>
  </si>
  <si>
    <t>Ammortamento Fiscale</t>
  </si>
  <si>
    <t>Al. Amm.to fiscale</t>
  </si>
  <si>
    <t>F.do ammortamento Fiscale</t>
  </si>
  <si>
    <t>RIPRESA FISCALE</t>
  </si>
  <si>
    <t>Impianti e Macchinari</t>
  </si>
  <si>
    <t>Attrezzature Industriali e Commerciali</t>
  </si>
  <si>
    <t>Fabbricati</t>
  </si>
  <si>
    <t>Costi Impianto e Ampliamento</t>
  </si>
  <si>
    <t>Ricerca &amp; Sviluppo</t>
  </si>
  <si>
    <t>Altre Immobilizzazioni Materiali</t>
  </si>
  <si>
    <t>Variazione Fabbricati</t>
  </si>
  <si>
    <t>Variazione Impianti e Macchinari</t>
  </si>
  <si>
    <t>Variazione Attrezzature Industriali e Commerciali</t>
  </si>
  <si>
    <t>Variazione Costi Impianto e Ampliamento</t>
  </si>
  <si>
    <t>Variazione Ricerca &amp; Sviluppo</t>
  </si>
  <si>
    <t>Variazione Altre Immobilizzazioni Materiali</t>
  </si>
  <si>
    <t>Immateriali</t>
  </si>
  <si>
    <t>Immobili</t>
  </si>
  <si>
    <t>Impianti e Attrezzature</t>
  </si>
  <si>
    <t>Variazione F.do Immateriali</t>
  </si>
  <si>
    <t>Variazione F.do Immobili</t>
  </si>
  <si>
    <t>Variazione F.do Impianti e Attrazzature</t>
  </si>
  <si>
    <t>Ammortamenti</t>
  </si>
  <si>
    <t>Variazione Debito V/Fornitori Immobilizzazioni</t>
  </si>
  <si>
    <t>Variazione Fondo</t>
  </si>
  <si>
    <t>Variazione Debiti Dipendenti</t>
  </si>
  <si>
    <t>Variazione Erario Dipendenti</t>
  </si>
  <si>
    <t>Iper Ammortamento</t>
  </si>
  <si>
    <t>si</t>
  </si>
  <si>
    <t>no</t>
  </si>
  <si>
    <t>Super Ammortamento</t>
  </si>
  <si>
    <t>Uscite Costi Gestione</t>
  </si>
  <si>
    <t>PARAMETRI</t>
  </si>
  <si>
    <t>Periodo Stipula</t>
  </si>
  <si>
    <t>Tasso di interesse annuale</t>
  </si>
  <si>
    <t>Finanziamento</t>
  </si>
  <si>
    <t>Durata (numero rate totali)</t>
  </si>
  <si>
    <t>Tasso di interesse effettivo</t>
  </si>
  <si>
    <t>Rata (quota capitale + oneri finanziari)</t>
  </si>
  <si>
    <t>Rata</t>
  </si>
  <si>
    <t>Quota Capitale Rata</t>
  </si>
  <si>
    <t>Quota Capitale Cumulata</t>
  </si>
  <si>
    <t>Oneri Finanziari Rata</t>
  </si>
  <si>
    <t>Debito Residuo</t>
  </si>
  <si>
    <t>Oneri Finanziari</t>
  </si>
  <si>
    <t>Rimborso Rata</t>
  </si>
  <si>
    <t>Valore Bene</t>
  </si>
  <si>
    <t>Spese accessorie canone</t>
  </si>
  <si>
    <t>% Valore Riscatto</t>
  </si>
  <si>
    <t>Valore Riscatto Finale</t>
  </si>
  <si>
    <t>Quota rimborso debito</t>
  </si>
  <si>
    <t>Canone Leasing netto oneri finanziari</t>
  </si>
  <si>
    <t>Oneri finanziari Leasing</t>
  </si>
  <si>
    <t>Uscita Finanziamento Leasing</t>
  </si>
  <si>
    <t>Debito Società di Leasing</t>
  </si>
  <si>
    <t>Importo Contributo</t>
  </si>
  <si>
    <t>Anni amm.to Investimenti Finanziati</t>
  </si>
  <si>
    <t>Delibera Contributo</t>
  </si>
  <si>
    <t>Liquidazione Contributo</t>
  </si>
  <si>
    <t>Credito X Contributi</t>
  </si>
  <si>
    <t>Risconto Attivo CE</t>
  </si>
  <si>
    <t>Risconto Attivo SP</t>
  </si>
  <si>
    <t>Contributo C/Esercizio</t>
  </si>
  <si>
    <t>Anni C/to gestione</t>
  </si>
  <si>
    <t>Reddito Netto annuo</t>
  </si>
  <si>
    <t>Credito Contributo</t>
  </si>
  <si>
    <t>Contributo Fondo Perduto</t>
  </si>
  <si>
    <t>Entrate Contributo</t>
  </si>
  <si>
    <t>Canone Leasing</t>
  </si>
  <si>
    <t xml:space="preserve">    - cancelleria</t>
  </si>
  <si>
    <t xml:space="preserve">     Canoni Leasing</t>
  </si>
  <si>
    <t>Crediti x Contributo</t>
  </si>
  <si>
    <t>Contributo</t>
  </si>
  <si>
    <t xml:space="preserve">    - Contributi C/Capitale</t>
  </si>
  <si>
    <t xml:space="preserve">    - Contributi C/Esercizio</t>
  </si>
  <si>
    <t>Investimenti Leasing</t>
  </si>
  <si>
    <t xml:space="preserve">     Debito Leasing</t>
  </si>
  <si>
    <t>Contributo C/Investimenti</t>
  </si>
  <si>
    <t>Utile Distribuito</t>
  </si>
  <si>
    <t>Distribuzione Utile</t>
  </si>
  <si>
    <t>Aliquota Ires</t>
  </si>
  <si>
    <t>+ Costo del lavoro</t>
  </si>
  <si>
    <t>+ Oneri Finanziari</t>
  </si>
  <si>
    <t>Reddito Imponibile</t>
  </si>
  <si>
    <t>Imponibile annuo</t>
  </si>
  <si>
    <t>Imposta Ires</t>
  </si>
  <si>
    <t>Saldo</t>
  </si>
  <si>
    <t>1° Acconto</t>
  </si>
  <si>
    <t>2° Acconto</t>
  </si>
  <si>
    <t>VERSAMENTO</t>
  </si>
  <si>
    <t>Crediti Tributari</t>
  </si>
  <si>
    <t>Reddito Ante Imposte</t>
  </si>
  <si>
    <t>Ripresa Fiscale</t>
  </si>
  <si>
    <t>CELLE INPUT</t>
  </si>
  <si>
    <t>Utile Esercizio Anteimposte</t>
  </si>
  <si>
    <t>QUOTA SOCIO</t>
  </si>
  <si>
    <t>Altri Redditi</t>
  </si>
  <si>
    <t>Reddito Totale Socio</t>
  </si>
  <si>
    <t>Scaglioni reddito</t>
  </si>
  <si>
    <t>Da</t>
  </si>
  <si>
    <t>a</t>
  </si>
  <si>
    <t>Aliquota</t>
  </si>
  <si>
    <t>Fascia</t>
  </si>
  <si>
    <t>Tassazione Marginale</t>
  </si>
  <si>
    <t>Reddito Impresa Socio</t>
  </si>
  <si>
    <t>Imposta Socio</t>
  </si>
  <si>
    <t>Piano rientro</t>
  </si>
  <si>
    <t>anni residui amm.to</t>
  </si>
  <si>
    <t>aliquota amm.to</t>
  </si>
  <si>
    <t>Crediti Tributati</t>
  </si>
  <si>
    <t>Tasso Interessi c/c Attivi</t>
  </si>
  <si>
    <t>Tasso Interessi c/c Passivi</t>
  </si>
  <si>
    <t>Interessi Attivi</t>
  </si>
  <si>
    <t>Interessi Passivi</t>
  </si>
  <si>
    <t>Intersssi attivi</t>
  </si>
  <si>
    <t>Interessi passivi</t>
  </si>
  <si>
    <t>Contributi Previdenziali</t>
  </si>
  <si>
    <t>Imposta Irap</t>
  </si>
  <si>
    <t>Aliquota Irap</t>
  </si>
  <si>
    <t>Reddito Imponibile Irap</t>
  </si>
  <si>
    <t>Impianti Macch. Attrezzature</t>
  </si>
  <si>
    <t>Contributo previdenziale</t>
  </si>
  <si>
    <t>Variazione Credito Contributi</t>
  </si>
  <si>
    <t>Quota Capitale</t>
  </si>
  <si>
    <t>Oneri finanziari</t>
  </si>
  <si>
    <t>Schema n. 1: Flusso della gestione reddituale determinato con il metodo indiretto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</si>
  <si>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</si>
  <si>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</si>
  <si>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</si>
  <si>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</si>
  <si>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</si>
  <si>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</si>
  <si>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</si>
  <si>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</si>
  <si>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</si>
  <si>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</si>
  <si>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</si>
  <si>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</si>
  <si>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</si>
  <si>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</si>
  <si>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</si>
  <si>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</si>
  <si>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</si>
  <si>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</si>
  <si>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</si>
  <si>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</si>
  <si>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</si>
  <si>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</si>
  <si>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</si>
  <si>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</si>
  <si>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</si>
  <si>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</si>
  <si>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</si>
  <si>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</si>
  <si>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</si>
  <si>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</si>
  <si>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</si>
  <si>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</si>
  <si>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</si>
  <si>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</si>
  <si>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</si>
  <si>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</si>
  <si>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</si>
  <si>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</si>
  <si>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</si>
  <si>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>Contributi</t>
  </si>
  <si>
    <t>Canoni Leasing</t>
  </si>
  <si>
    <t>RICLASSIFICAZION SP</t>
  </si>
  <si>
    <t>ATTIVITA</t>
  </si>
  <si>
    <t>Blocco 1 :  Attività Fisse</t>
  </si>
  <si>
    <t>Blocco 2 :  Attività Correnti</t>
  </si>
  <si>
    <t>PASSIVITA'</t>
  </si>
  <si>
    <t>Blocco 3 :  Capitale Proprio</t>
  </si>
  <si>
    <t>Blocco 4 :  Debiti a medio lungo termine</t>
  </si>
  <si>
    <t>Blocco 5 :  Passivià correnti</t>
  </si>
  <si>
    <t>RICLASSIFICAZIONE CE</t>
  </si>
  <si>
    <t>Blocco 1 Valore della Produzione</t>
  </si>
  <si>
    <t>Blocco 2 Costi della Produzione</t>
  </si>
  <si>
    <t xml:space="preserve">1° Margine -&gt;Valore aggiunto (Blocco 1 – Blocco 2): </t>
  </si>
  <si>
    <t>Blocco 3 Costo del Lavoro</t>
  </si>
  <si>
    <t xml:space="preserve">2° Margine -&gt; Margine Operativo Lordo  </t>
  </si>
  <si>
    <t>Blocco 4 Ammortamenti e accantonamenti</t>
  </si>
  <si>
    <t>3° Margine -&gt; Reddito Operativo (Ebit)</t>
  </si>
  <si>
    <t>Blocco 5 Saldo gestione finanziaria</t>
  </si>
  <si>
    <t>4° Margine -&gt; Reddito Corrente</t>
  </si>
  <si>
    <t>Blocco 6 Saldo gestione straordinaria</t>
  </si>
  <si>
    <t>5° Margine -&gt; Reddito prima delle imposte</t>
  </si>
  <si>
    <t>Blocco 7 Imposte ed onere tributari</t>
  </si>
  <si>
    <t>6° Margine -&gt; Risultato netto</t>
  </si>
  <si>
    <t>Indicatori di Redditività</t>
  </si>
  <si>
    <t>ROI</t>
  </si>
  <si>
    <t>ROE</t>
  </si>
  <si>
    <t>Indicatori di Liquidità</t>
  </si>
  <si>
    <t>Capitale circolante netto</t>
  </si>
  <si>
    <t>Margine di tesoreria</t>
  </si>
  <si>
    <t>Incremento (decremento) delle disponibilità liquide e debiti verso banca a breve (a ± b ± c)</t>
  </si>
  <si>
    <t>ANNO 1</t>
  </si>
  <si>
    <t>ANNO 0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</si>
  <si>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</si>
  <si>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</si>
  <si>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</si>
  <si>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</si>
  <si>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</si>
  <si>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</si>
  <si>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</si>
  <si>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</si>
  <si>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</si>
  <si>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</si>
  <si>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</si>
  <si>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</si>
  <si>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</si>
  <si>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</si>
  <si>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</si>
  <si>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</si>
  <si>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</si>
  <si>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</si>
  <si>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</si>
  <si>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ANNO 21</t>
  </si>
  <si>
    <t>ANNO 22</t>
  </si>
  <si>
    <t>ANNO 23</t>
  </si>
  <si>
    <t>ANNO 24</t>
  </si>
  <si>
    <t>ANNO 25</t>
  </si>
  <si>
    <t>ANNO 26</t>
  </si>
  <si>
    <t>ANNO 27</t>
  </si>
  <si>
    <t>ANNO 28</t>
  </si>
  <si>
    <t>ANNO 29</t>
  </si>
  <si>
    <t>ANNO 30</t>
  </si>
  <si>
    <t>ANNO 31</t>
  </si>
  <si>
    <t>ANNO 32</t>
  </si>
  <si>
    <t>ANNO 33</t>
  </si>
  <si>
    <t>ANNO 34</t>
  </si>
  <si>
    <t>ANNO 35</t>
  </si>
  <si>
    <t>ANNO 36</t>
  </si>
  <si>
    <t>Servizio 1</t>
  </si>
  <si>
    <t>Servizio 2</t>
  </si>
  <si>
    <t>Servizio 3</t>
  </si>
  <si>
    <t>Servizio 4</t>
  </si>
  <si>
    <t>Servizio 5</t>
  </si>
  <si>
    <t>Servizio 6</t>
  </si>
  <si>
    <t>Servizio 7</t>
  </si>
  <si>
    <t>Servizio 8</t>
  </si>
  <si>
    <t>Servizio 9</t>
  </si>
  <si>
    <t>Servizio 10</t>
  </si>
  <si>
    <t>Servizio 11</t>
  </si>
  <si>
    <t>Servizio 12</t>
  </si>
  <si>
    <t>Servizio 13</t>
  </si>
  <si>
    <t>Servizio 14</t>
  </si>
  <si>
    <t>Servizio 15</t>
  </si>
  <si>
    <t>Servizio 16</t>
  </si>
  <si>
    <t>Servizio 17</t>
  </si>
  <si>
    <t>Servizio 18</t>
  </si>
  <si>
    <t>Servizio 19</t>
  </si>
  <si>
    <t>Servizio 20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</si>
  <si>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</si>
  <si>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</si>
  <si>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</si>
  <si>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</si>
  <si>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</si>
  <si>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</si>
  <si>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</si>
  <si>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</si>
  <si>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</si>
  <si>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</si>
  <si>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</si>
  <si>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</si>
  <si>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% cumulata</t>
  </si>
  <si>
    <t>Retribuzione lorda media  annua</t>
  </si>
  <si>
    <t>annuale</t>
  </si>
  <si>
    <t>Ko</t>
  </si>
  <si>
    <t>costo medio ponderato del capitale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</si>
  <si>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</si>
  <si>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</si>
  <si>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</si>
  <si>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</si>
  <si>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</si>
  <si>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</si>
  <si>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</si>
  <si>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</si>
  <si>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</si>
  <si>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</si>
  <si>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</si>
  <si>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</si>
  <si>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</si>
  <si>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</si>
  <si>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</si>
  <si>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</si>
  <si>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</si>
  <si>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</si>
  <si>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</si>
  <si>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</si>
  <si>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Anno 21</t>
  </si>
  <si>
    <t>Anno 22</t>
  </si>
  <si>
    <t>Anno 23</t>
  </si>
  <si>
    <t>Anno 24</t>
  </si>
  <si>
    <t>Anno 25</t>
  </si>
  <si>
    <t>Anno 26</t>
  </si>
  <si>
    <t>Anno 27</t>
  </si>
  <si>
    <t>Anno 28</t>
  </si>
  <si>
    <t>Anno 29</t>
  </si>
  <si>
    <t>Anno 30</t>
  </si>
  <si>
    <t>Ki</t>
  </si>
  <si>
    <t>costo del capitale di debito</t>
  </si>
  <si>
    <t>Ke</t>
  </si>
  <si>
    <t>costo del capitale proprio</t>
  </si>
  <si>
    <t>S</t>
  </si>
  <si>
    <t>Valore attuale del capitale proprio</t>
  </si>
  <si>
    <t>B</t>
  </si>
  <si>
    <t>Valore attuale del DEBITO</t>
  </si>
  <si>
    <t>Ko =</t>
  </si>
  <si>
    <r>
      <t xml:space="preserve">Ki </t>
    </r>
    <r>
      <rPr>
        <sz val="11"/>
        <color indexed="8"/>
        <rFont val="Times New Roman"/>
        <family val="1"/>
      </rPr>
      <t>[</t>
    </r>
    <r>
      <rPr>
        <sz val="11"/>
        <color indexed="8"/>
        <rFont val="Calibri"/>
        <family val="2"/>
      </rPr>
      <t>B/(B+S)</t>
    </r>
    <r>
      <rPr>
        <sz val="11"/>
        <color indexed="8"/>
        <rFont val="Times New Roman"/>
        <family val="1"/>
      </rPr>
      <t>]</t>
    </r>
    <r>
      <rPr>
        <sz val="11"/>
        <color indexed="8"/>
        <rFont val="Calibri"/>
        <family val="2"/>
      </rPr>
      <t xml:space="preserve">+ Ke </t>
    </r>
    <r>
      <rPr>
        <sz val="11"/>
        <color indexed="8"/>
        <rFont val="Times New Roman"/>
        <family val="1"/>
      </rPr>
      <t>[S/(B+S)]</t>
    </r>
  </si>
  <si>
    <t>Flusso di cassa di esercizio Residuale</t>
  </si>
  <si>
    <t>Tasso di attualizzazione (CMPC)</t>
  </si>
  <si>
    <t>Valori attuali netti</t>
  </si>
  <si>
    <t>Van</t>
  </si>
  <si>
    <t>TIR</t>
  </si>
  <si>
    <t>Flusso Cassa Operativo</t>
  </si>
  <si>
    <t>Quota Capitale Rimborso</t>
  </si>
  <si>
    <t>Totale Rata Finanziamento</t>
  </si>
  <si>
    <t>DSCR</t>
  </si>
  <si>
    <t>Flusso Cassa Operativi da attualizzare</t>
  </si>
  <si>
    <t>Debito Residuo Finanziamento</t>
  </si>
  <si>
    <t>Flussi Cassa Operativi attualizzati Periodo 1 (*)</t>
  </si>
  <si>
    <t>Flussi Cassa Operativi attualizzati Periodo 2 (*)</t>
  </si>
  <si>
    <t>Flussi Cassa Operativi attualizzati Periodo 3 (*)</t>
  </si>
  <si>
    <t>Flussi Cassa Operativi attualizzati Periodo 4 (*)</t>
  </si>
  <si>
    <t>Flussi Cassa Operativi attualizzati Periodo 5 (*)</t>
  </si>
  <si>
    <t>Flussi Cassa Operativi attualizzati Periodo 6 (*)</t>
  </si>
  <si>
    <t>Flussi Cassa Operativi attualizzati Periodo 7 (*)</t>
  </si>
  <si>
    <t>Flussi Cassa Operativi attualizzati Periodo 8 (*)</t>
  </si>
  <si>
    <t>Flussi Cassa Operativi attualizzati Periodo 9 (*)</t>
  </si>
  <si>
    <t>Flussi Cassa Operativi attualizzati Periodo 10 (*)</t>
  </si>
  <si>
    <t>Flussi Cassa Operativi attualizzati Periodo 11 (*)</t>
  </si>
  <si>
    <t>Flussi Cassa Operativi attualizzati Periodo 12 (*)</t>
  </si>
  <si>
    <t>Flussi Cassa Operativi attualizzati Periodo 13 (*)</t>
  </si>
  <si>
    <t>Flussi Cassa Operativi attualizzati Periodo 14 (*)</t>
  </si>
  <si>
    <t>Flussi Cassa Operativi attualizzati Periodo 15 (*)</t>
  </si>
  <si>
    <t>Flussi Cassa Operativi attualizzati Periodo 16 (*)</t>
  </si>
  <si>
    <t>Flussi Cassa Operativi attualizzati Periodo 17 (*)</t>
  </si>
  <si>
    <t>Flussi Cassa Operativi attualizzati Periodo 18 (*)</t>
  </si>
  <si>
    <t>Flussi Cassa Operativi attualizzati Periodo 19 (*)</t>
  </si>
  <si>
    <t>Flussi Cassa Operativi attualizzati Periodo 20 (*)</t>
  </si>
  <si>
    <t>Flussi Cassa Operativi attualizzati Periodo 21 (*)</t>
  </si>
  <si>
    <t>Flussi Cassa Operativi attualizzati Periodo 22 (*)</t>
  </si>
  <si>
    <t>Flussi Cassa Operativi attualizzati Periodo 23 (*)</t>
  </si>
  <si>
    <t>Flussi Cassa Operativi attualizzati Periodo 24 (*)</t>
  </si>
  <si>
    <t>Flussi Cassa Operativi attualizzati Periodo 25 (*)</t>
  </si>
  <si>
    <t>Flussi Cassa Operativi attualizzati Periodo 26 (*)</t>
  </si>
  <si>
    <t>Flussi Cassa Operativi attualizzati Periodo 27 (*)</t>
  </si>
  <si>
    <t>Flussi Cassa Operativi attualizzati Periodo 28 (*)</t>
  </si>
  <si>
    <t>Flussi Cassa Operativi attualizzati Periodo 29 (*)</t>
  </si>
  <si>
    <t>Flussi Cassa Operativi attualizzati Periodo 30 (*)</t>
  </si>
  <si>
    <t>VAN al periodo T</t>
  </si>
  <si>
    <t>LLCR</t>
  </si>
  <si>
    <t>(*) attualizzati per tutti i periodi , fino all'estinzione del Finanziamento al Tasso di Interesse del Finaziamento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</si>
</sst>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&quot;€&quot;\ #,##0;[Red]\-&quot;€&quot;\ #,##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€&quot;\ #,##0.00"/>
    <numFmt numFmtId="168" formatCode="&quot;€&quot;\ #,##0"/>
    <numFmt numFmtId="169" formatCode="[$$-409]#,##0.00"/>
    <numFmt numFmtId="170" formatCode="[$-410]dd\-mmm\-yy;@"/>
    <numFmt numFmtId="171" formatCode="&quot;€&quot;\ #,##0.0"/>
    <numFmt numFmtId="172" formatCode="[$-410]mmm\-yy;@"/>
    <numFmt numFmtId="173" formatCode="_-* #,##0_-;\-* #,##0_-;_-* &quot;-&quot;??_-;_-@_-"/>
    <numFmt numFmtId="174" formatCode="0.0%"/>
    <numFmt numFmtId="175" formatCode="dd/mm/yy;@"/>
    <numFmt numFmtId="176" formatCode="[$€-410]\ #,##0.00"/>
    <numFmt numFmtId="177" formatCode="#,##0.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theme="3" tint="0.39997558519241921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9"/>
      <color indexed="27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Book Antiqua"/>
      <family val="1"/>
    </font>
    <font>
      <b/>
      <sz val="8"/>
      <name val="Book Antiqua"/>
      <family val="1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9"/>
      <color theme="3" tint="0.59999389629810485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21"/>
      </left>
      <right/>
      <top style="medium">
        <color indexed="21"/>
      </top>
      <bottom style="thin">
        <color indexed="64"/>
      </bottom>
      <diagonal/>
    </border>
    <border>
      <left/>
      <right/>
      <top style="medium">
        <color indexed="21"/>
      </top>
      <bottom style="thin">
        <color indexed="64"/>
      </bottom>
      <diagonal/>
    </border>
    <border>
      <left/>
      <right style="thin">
        <color indexed="64"/>
      </right>
      <top style="medium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1"/>
      </top>
      <bottom style="thin">
        <color indexed="64"/>
      </bottom>
      <diagonal/>
    </border>
    <border>
      <left style="medium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1"/>
      </left>
      <right style="thin">
        <color indexed="64"/>
      </right>
      <top style="thin">
        <color indexed="64"/>
      </top>
      <bottom/>
      <diagonal/>
    </border>
    <border>
      <left style="medium">
        <color indexed="21"/>
      </left>
      <right style="thin">
        <color indexed="64"/>
      </right>
      <top/>
      <bottom/>
      <diagonal/>
    </border>
    <border>
      <left style="medium">
        <color indexed="21"/>
      </left>
      <right style="thin">
        <color indexed="64"/>
      </right>
      <top/>
      <bottom style="thin">
        <color indexed="64"/>
      </bottom>
      <diagonal/>
    </border>
  </borders>
  <cellStyleXfs count="18">
    <xf numFmtId="169" fontId="0" fillId="0" borderId="0"/>
    <xf numFmtId="169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/>
    <xf numFmtId="165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71">
    <xf numFmtId="169" fontId="0" fillId="0" borderId="0" xfId="0"/>
    <xf numFmtId="169" fontId="2" fillId="0" borderId="0" xfId="0" applyFont="1" applyFill="1"/>
    <xf numFmtId="169" fontId="3" fillId="0" borderId="0" xfId="0" applyFont="1" applyFill="1"/>
    <xf numFmtId="169" fontId="2" fillId="0" borderId="0" xfId="0" quotePrefix="1" applyFont="1" applyFill="1"/>
    <xf numFmtId="169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169" fontId="3" fillId="2" borderId="0" xfId="0" applyFont="1" applyFill="1"/>
    <xf numFmtId="168" fontId="2" fillId="2" borderId="0" xfId="0" applyNumberFormat="1" applyFont="1" applyFill="1"/>
    <xf numFmtId="168" fontId="3" fillId="2" borderId="0" xfId="0" applyNumberFormat="1" applyFont="1" applyFill="1"/>
    <xf numFmtId="169" fontId="3" fillId="2" borderId="0" xfId="0" quotePrefix="1" applyFont="1" applyFill="1"/>
    <xf numFmtId="169" fontId="2" fillId="2" borderId="0" xfId="0" applyFont="1" applyFill="1"/>
    <xf numFmtId="168" fontId="3" fillId="2" borderId="0" xfId="15" applyNumberFormat="1" applyFont="1" applyFill="1"/>
    <xf numFmtId="167" fontId="3" fillId="2" borderId="0" xfId="0" applyNumberFormat="1" applyFont="1" applyFill="1"/>
    <xf numFmtId="167" fontId="2" fillId="2" borderId="0" xfId="0" applyNumberFormat="1" applyFont="1" applyFill="1"/>
    <xf numFmtId="169" fontId="2" fillId="2" borderId="0" xfId="0" quotePrefix="1" applyFont="1" applyFill="1"/>
    <xf numFmtId="169" fontId="2" fillId="3" borderId="0" xfId="0" applyFont="1" applyFill="1"/>
    <xf numFmtId="169" fontId="6" fillId="0" borderId="0" xfId="0" applyFont="1" applyFill="1"/>
    <xf numFmtId="170" fontId="7" fillId="0" borderId="0" xfId="0" applyNumberFormat="1" applyFont="1" applyFill="1" applyAlignment="1">
      <alignment horizontal="center"/>
    </xf>
    <xf numFmtId="169" fontId="8" fillId="0" borderId="0" xfId="0" applyFont="1" applyFill="1"/>
    <xf numFmtId="169" fontId="9" fillId="4" borderId="0" xfId="0" applyFont="1" applyFill="1"/>
    <xf numFmtId="168" fontId="10" fillId="4" borderId="0" xfId="0" applyNumberFormat="1" applyFont="1" applyFill="1"/>
    <xf numFmtId="167" fontId="7" fillId="0" borderId="0" xfId="0" applyNumberFormat="1" applyFont="1" applyFill="1"/>
    <xf numFmtId="167" fontId="8" fillId="0" borderId="0" xfId="0" applyNumberFormat="1" applyFont="1" applyFill="1"/>
    <xf numFmtId="169" fontId="11" fillId="0" borderId="0" xfId="0" applyFont="1"/>
    <xf numFmtId="167" fontId="0" fillId="0" borderId="0" xfId="0" applyNumberFormat="1"/>
    <xf numFmtId="169" fontId="0" fillId="0" borderId="0" xfId="0" quotePrefix="1"/>
    <xf numFmtId="167" fontId="7" fillId="0" borderId="0" xfId="0" applyNumberFormat="1" applyFont="1" applyFill="1" applyAlignment="1">
      <alignment horizontal="center"/>
    </xf>
    <xf numFmtId="171" fontId="10" fillId="4" borderId="0" xfId="0" applyNumberFormat="1" applyFont="1" applyFill="1"/>
    <xf numFmtId="169" fontId="13" fillId="5" borderId="0" xfId="0" applyFont="1" applyFill="1"/>
    <xf numFmtId="169" fontId="14" fillId="5" borderId="0" xfId="0" applyFont="1" applyFill="1"/>
    <xf numFmtId="172" fontId="15" fillId="0" borderId="0" xfId="0" applyNumberFormat="1" applyFont="1" applyFill="1" applyAlignment="1">
      <alignment horizontal="center"/>
    </xf>
    <xf numFmtId="168" fontId="0" fillId="0" borderId="0" xfId="0" applyNumberFormat="1"/>
    <xf numFmtId="169" fontId="14" fillId="5" borderId="0" xfId="0" applyFont="1" applyFill="1" applyProtection="1">
      <protection locked="0" hidden="1"/>
    </xf>
    <xf numFmtId="168" fontId="14" fillId="5" borderId="0" xfId="0" applyNumberFormat="1" applyFont="1" applyFill="1" applyAlignment="1" applyProtection="1">
      <alignment horizontal="center"/>
      <protection hidden="1"/>
    </xf>
    <xf numFmtId="169" fontId="7" fillId="0" borderId="0" xfId="0" applyFont="1" applyFill="1"/>
    <xf numFmtId="172" fontId="16" fillId="0" borderId="0" xfId="0" applyNumberFormat="1" applyFont="1" applyFill="1" applyAlignment="1">
      <alignment horizontal="center"/>
    </xf>
    <xf numFmtId="168" fontId="12" fillId="0" borderId="0" xfId="0" applyNumberFormat="1" applyFont="1"/>
    <xf numFmtId="168" fontId="8" fillId="0" borderId="0" xfId="0" applyNumberFormat="1" applyFont="1" applyFill="1"/>
    <xf numFmtId="3" fontId="3" fillId="0" borderId="0" xfId="0" applyNumberFormat="1" applyFont="1" applyFill="1"/>
    <xf numFmtId="172" fontId="0" fillId="0" borderId="0" xfId="0" applyNumberFormat="1"/>
    <xf numFmtId="172" fontId="0" fillId="0" borderId="0" xfId="0" applyNumberFormat="1" applyAlignment="1">
      <alignment horizontal="center"/>
    </xf>
    <xf numFmtId="169" fontId="0" fillId="0" borderId="0" xfId="0" applyFont="1"/>
    <xf numFmtId="9" fontId="0" fillId="6" borderId="11" xfId="15" applyFont="1" applyFill="1" applyBorder="1" applyAlignment="1">
      <alignment horizontal="center"/>
    </xf>
    <xf numFmtId="9" fontId="0" fillId="6" borderId="12" xfId="15" applyFont="1" applyFill="1" applyBorder="1" applyAlignment="1">
      <alignment horizontal="center"/>
    </xf>
    <xf numFmtId="169" fontId="17" fillId="0" borderId="0" xfId="0" applyFont="1"/>
    <xf numFmtId="1" fontId="17" fillId="0" borderId="0" xfId="0" applyNumberFormat="1" applyFont="1" applyAlignment="1">
      <alignment horizontal="center"/>
    </xf>
    <xf numFmtId="168" fontId="11" fillId="0" borderId="0" xfId="0" applyNumberFormat="1" applyFont="1"/>
    <xf numFmtId="9" fontId="0" fillId="6" borderId="1" xfId="15" applyFont="1" applyFill="1" applyBorder="1" applyAlignment="1">
      <alignment horizontal="center"/>
    </xf>
    <xf numFmtId="169" fontId="11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169" fontId="11" fillId="0" borderId="0" xfId="0" applyFont="1" applyAlignment="1">
      <alignment horizontal="center" wrapText="1"/>
    </xf>
    <xf numFmtId="9" fontId="0" fillId="6" borderId="13" xfId="15" applyFon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18" fillId="0" borderId="0" xfId="0" applyFont="1"/>
    <xf numFmtId="9" fontId="0" fillId="0" borderId="0" xfId="15" applyFont="1" applyAlignment="1">
      <alignment horizontal="center"/>
    </xf>
    <xf numFmtId="169" fontId="0" fillId="7" borderId="14" xfId="0" applyFill="1" applyBorder="1"/>
    <xf numFmtId="168" fontId="15" fillId="0" borderId="0" xfId="0" applyNumberFormat="1" applyFont="1" applyFill="1" applyAlignment="1" applyProtection="1">
      <alignment horizontal="center"/>
      <protection hidden="1"/>
    </xf>
    <xf numFmtId="168" fontId="15" fillId="0" borderId="0" xfId="0" applyNumberFormat="1" applyFont="1" applyFill="1" applyAlignment="1" applyProtection="1">
      <alignment horizontal="left"/>
      <protection hidden="1"/>
    </xf>
    <xf numFmtId="9" fontId="15" fillId="0" borderId="0" xfId="15" applyFont="1" applyFill="1" applyAlignment="1" applyProtection="1">
      <alignment horizontal="center"/>
      <protection hidden="1"/>
    </xf>
    <xf numFmtId="1" fontId="15" fillId="0" borderId="0" xfId="0" applyNumberFormat="1" applyFont="1" applyFill="1" applyAlignment="1" applyProtection="1">
      <alignment horizontal="center"/>
      <protection hidden="1"/>
    </xf>
    <xf numFmtId="172" fontId="3" fillId="2" borderId="0" xfId="0" quotePrefix="1" applyNumberFormat="1" applyFont="1" applyFill="1" applyAlignment="1">
      <alignment horizontal="center"/>
    </xf>
    <xf numFmtId="168" fontId="19" fillId="0" borderId="0" xfId="0" applyNumberFormat="1" applyFont="1" applyFill="1" applyAlignment="1" applyProtection="1">
      <alignment horizontal="center"/>
      <protection hidden="1"/>
    </xf>
    <xf numFmtId="169" fontId="11" fillId="8" borderId="0" xfId="0" applyFont="1" applyFill="1"/>
    <xf numFmtId="168" fontId="11" fillId="8" borderId="0" xfId="0" applyNumberFormat="1" applyFont="1" applyFill="1" applyAlignment="1">
      <alignment horizontal="center"/>
    </xf>
    <xf numFmtId="168" fontId="19" fillId="0" borderId="0" xfId="0" applyNumberFormat="1" applyFont="1" applyFill="1" applyAlignment="1" applyProtection="1">
      <alignment horizontal="left"/>
      <protection hidden="1"/>
    </xf>
    <xf numFmtId="168" fontId="20" fillId="0" borderId="0" xfId="0" applyNumberFormat="1" applyFont="1" applyFill="1" applyAlignment="1" applyProtection="1">
      <alignment horizontal="left"/>
      <protection hidden="1"/>
    </xf>
    <xf numFmtId="168" fontId="20" fillId="0" borderId="0" xfId="0" applyNumberFormat="1" applyFont="1" applyFill="1" applyAlignment="1" applyProtection="1">
      <alignment horizontal="center"/>
      <protection hidden="1"/>
    </xf>
    <xf numFmtId="172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169" fontId="21" fillId="0" borderId="0" xfId="0" applyFont="1" applyFill="1" applyProtection="1">
      <protection locked="0" hidden="1"/>
    </xf>
    <xf numFmtId="1" fontId="0" fillId="0" borderId="0" xfId="0" applyNumberFormat="1"/>
    <xf numFmtId="169" fontId="0" fillId="6" borderId="11" xfId="0" applyFont="1" applyFill="1" applyBorder="1"/>
    <xf numFmtId="3" fontId="0" fillId="6" borderId="11" xfId="0" applyNumberFormat="1" applyFill="1" applyBorder="1" applyAlignment="1">
      <alignment horizontal="center"/>
    </xf>
    <xf numFmtId="169" fontId="0" fillId="6" borderId="13" xfId="0" applyFont="1" applyFill="1" applyBorder="1"/>
    <xf numFmtId="3" fontId="0" fillId="6" borderId="13" xfId="0" applyNumberFormat="1" applyFill="1" applyBorder="1" applyAlignment="1">
      <alignment horizontal="center"/>
    </xf>
    <xf numFmtId="168" fontId="0" fillId="6" borderId="2" xfId="0" applyNumberFormat="1" applyFill="1" applyBorder="1" applyAlignment="1">
      <alignment horizontal="center"/>
    </xf>
    <xf numFmtId="168" fontId="0" fillId="6" borderId="3" xfId="0" applyNumberFormat="1" applyFill="1" applyBorder="1" applyAlignment="1">
      <alignment horizontal="center"/>
    </xf>
    <xf numFmtId="168" fontId="0" fillId="6" borderId="4" xfId="0" applyNumberFormat="1" applyFill="1" applyBorder="1" applyAlignment="1">
      <alignment horizontal="center"/>
    </xf>
    <xf numFmtId="168" fontId="0" fillId="6" borderId="5" xfId="0" applyNumberFormat="1" applyFill="1" applyBorder="1" applyAlignment="1">
      <alignment horizontal="center"/>
    </xf>
    <xf numFmtId="168" fontId="0" fillId="6" borderId="6" xfId="0" applyNumberFormat="1" applyFill="1" applyBorder="1" applyAlignment="1">
      <alignment horizontal="center"/>
    </xf>
    <xf numFmtId="168" fontId="0" fillId="6" borderId="7" xfId="0" applyNumberFormat="1" applyFill="1" applyBorder="1" applyAlignment="1">
      <alignment horizontal="center"/>
    </xf>
    <xf numFmtId="169" fontId="0" fillId="6" borderId="12" xfId="0" applyFont="1" applyFill="1" applyBorder="1"/>
    <xf numFmtId="3" fontId="0" fillId="6" borderId="12" xfId="0" applyNumberFormat="1" applyFill="1" applyBorder="1" applyAlignment="1">
      <alignment horizontal="center"/>
    </xf>
    <xf numFmtId="168" fontId="0" fillId="6" borderId="8" xfId="0" applyNumberFormat="1" applyFill="1" applyBorder="1" applyAlignment="1">
      <alignment horizontal="center"/>
    </xf>
    <xf numFmtId="168" fontId="0" fillId="6" borderId="9" xfId="0" applyNumberFormat="1" applyFill="1" applyBorder="1" applyAlignment="1">
      <alignment horizontal="center"/>
    </xf>
    <xf numFmtId="168" fontId="0" fillId="6" borderId="10" xfId="0" applyNumberFormat="1" applyFill="1" applyBorder="1" applyAlignment="1">
      <alignment horizontal="center"/>
    </xf>
    <xf numFmtId="167" fontId="0" fillId="0" borderId="2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67" fontId="0" fillId="0" borderId="15" xfId="0" applyNumberFormat="1" applyFill="1" applyBorder="1"/>
    <xf numFmtId="168" fontId="11" fillId="0" borderId="15" xfId="0" applyNumberFormat="1" applyFont="1" applyFill="1" applyBorder="1"/>
    <xf numFmtId="167" fontId="11" fillId="0" borderId="15" xfId="0" applyNumberFormat="1" applyFont="1" applyFill="1" applyBorder="1"/>
    <xf numFmtId="1" fontId="14" fillId="0" borderId="0" xfId="0" applyNumberFormat="1" applyFont="1" applyFill="1" applyAlignment="1" applyProtection="1">
      <alignment horizontal="center"/>
      <protection hidden="1"/>
    </xf>
    <xf numFmtId="169" fontId="22" fillId="4" borderId="0" xfId="0" applyFont="1" applyFill="1" applyBorder="1"/>
    <xf numFmtId="168" fontId="23" fillId="4" borderId="0" xfId="0" applyNumberFormat="1" applyFont="1" applyFill="1" applyBorder="1" applyAlignment="1">
      <alignment horizontal="center"/>
    </xf>
    <xf numFmtId="169" fontId="17" fillId="9" borderId="0" xfId="0" applyFont="1" applyFill="1" applyBorder="1"/>
    <xf numFmtId="168" fontId="24" fillId="9" borderId="0" xfId="0" applyNumberFormat="1" applyFont="1" applyFill="1" applyBorder="1" applyAlignment="1">
      <alignment horizontal="center"/>
    </xf>
    <xf numFmtId="9" fontId="0" fillId="0" borderId="14" xfId="15" applyFont="1" applyFill="1" applyBorder="1" applyAlignment="1">
      <alignment horizontal="center"/>
    </xf>
    <xf numFmtId="168" fontId="0" fillId="7" borderId="14" xfId="0" applyNumberFormat="1" applyFill="1" applyBorder="1" applyAlignment="1">
      <alignment horizontal="center"/>
    </xf>
    <xf numFmtId="173" fontId="0" fillId="0" borderId="0" xfId="16" applyNumberFormat="1" applyFont="1"/>
    <xf numFmtId="168" fontId="11" fillId="8" borderId="0" xfId="0" applyNumberFormat="1" applyFont="1" applyFill="1" applyAlignment="1"/>
    <xf numFmtId="168" fontId="15" fillId="0" borderId="0" xfId="0" applyNumberFormat="1" applyFont="1" applyFill="1" applyBorder="1" applyAlignment="1" applyProtection="1">
      <alignment horizontal="right"/>
      <protection hidden="1"/>
    </xf>
    <xf numFmtId="174" fontId="0" fillId="7" borderId="0" xfId="15" applyNumberFormat="1" applyFont="1" applyFill="1" applyAlignment="1">
      <alignment horizontal="center"/>
    </xf>
    <xf numFmtId="169" fontId="0" fillId="10" borderId="14" xfId="0" applyFill="1" applyBorder="1"/>
    <xf numFmtId="168" fontId="0" fillId="10" borderId="1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9" fontId="0" fillId="6" borderId="19" xfId="15" applyFont="1" applyFill="1" applyBorder="1" applyAlignment="1">
      <alignment horizontal="center"/>
    </xf>
    <xf numFmtId="9" fontId="0" fillId="6" borderId="20" xfId="15" applyFont="1" applyFill="1" applyBorder="1" applyAlignment="1">
      <alignment horizontal="center"/>
    </xf>
    <xf numFmtId="9" fontId="0" fillId="2" borderId="19" xfId="15" applyFont="1" applyFill="1" applyBorder="1" applyAlignment="1">
      <alignment horizontal="center"/>
    </xf>
    <xf numFmtId="9" fontId="0" fillId="2" borderId="20" xfId="15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9" fontId="0" fillId="6" borderId="21" xfId="15" applyFon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167" fontId="0" fillId="10" borderId="14" xfId="0" applyNumberFormat="1" applyFill="1" applyBorder="1"/>
    <xf numFmtId="9" fontId="0" fillId="10" borderId="14" xfId="15" applyFont="1" applyFill="1" applyBorder="1"/>
    <xf numFmtId="174" fontId="0" fillId="10" borderId="14" xfId="15" applyNumberFormat="1" applyFont="1" applyFill="1" applyBorder="1" applyAlignment="1">
      <alignment horizontal="center"/>
    </xf>
    <xf numFmtId="3" fontId="0" fillId="10" borderId="14" xfId="0" applyNumberFormat="1" applyFill="1" applyBorder="1"/>
    <xf numFmtId="168" fontId="0" fillId="2" borderId="14" xfId="0" applyNumberFormat="1" applyFill="1" applyBorder="1" applyAlignment="1">
      <alignment horizontal="center"/>
    </xf>
    <xf numFmtId="168" fontId="19" fillId="2" borderId="0" xfId="0" applyNumberFormat="1" applyFont="1" applyFill="1" applyAlignment="1" applyProtection="1">
      <alignment horizontal="center"/>
      <protection hidden="1"/>
    </xf>
    <xf numFmtId="167" fontId="0" fillId="2" borderId="14" xfId="0" applyNumberFormat="1" applyFill="1" applyBorder="1"/>
    <xf numFmtId="169" fontId="0" fillId="2" borderId="0" xfId="0" applyFill="1"/>
    <xf numFmtId="169" fontId="11" fillId="2" borderId="0" xfId="0" applyFont="1" applyFill="1"/>
    <xf numFmtId="168" fontId="11" fillId="2" borderId="0" xfId="0" applyNumberFormat="1" applyFont="1" applyFill="1" applyAlignment="1">
      <alignment horizontal="center"/>
    </xf>
    <xf numFmtId="168" fontId="0" fillId="0" borderId="14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9" fontId="27" fillId="0" borderId="17" xfId="0" applyFont="1" applyFill="1" applyBorder="1" applyAlignment="1" applyProtection="1">
      <alignment vertical="center"/>
      <protection hidden="1"/>
    </xf>
    <xf numFmtId="168" fontId="0" fillId="2" borderId="0" xfId="0" applyNumberFormat="1" applyFill="1" applyAlignment="1">
      <alignment horizontal="center"/>
    </xf>
    <xf numFmtId="169" fontId="27" fillId="12" borderId="22" xfId="0" applyFont="1" applyFill="1" applyBorder="1" applyAlignment="1" applyProtection="1">
      <alignment vertical="center"/>
      <protection hidden="1"/>
    </xf>
    <xf numFmtId="173" fontId="0" fillId="0" borderId="0" xfId="16" applyNumberFormat="1" applyFont="1" applyFill="1" applyAlignment="1"/>
    <xf numFmtId="10" fontId="0" fillId="12" borderId="14" xfId="15" applyNumberFormat="1" applyFont="1" applyFill="1" applyBorder="1" applyAlignment="1">
      <alignment horizontal="center"/>
    </xf>
    <xf numFmtId="168" fontId="0" fillId="12" borderId="14" xfId="0" applyNumberFormat="1" applyFill="1" applyBorder="1" applyAlignment="1">
      <alignment horizontal="center"/>
    </xf>
    <xf numFmtId="1" fontId="27" fillId="0" borderId="17" xfId="0" quotePrefix="1" applyNumberFormat="1" applyFont="1" applyFill="1" applyBorder="1" applyAlignment="1" applyProtection="1">
      <alignment horizontal="center" vertical="center" wrapText="1"/>
      <protection hidden="1"/>
    </xf>
    <xf numFmtId="169" fontId="27" fillId="0" borderId="17" xfId="0" applyFont="1" applyFill="1" applyBorder="1" applyAlignment="1" applyProtection="1">
      <alignment horizontal="center" vertical="center" wrapText="1"/>
      <protection hidden="1"/>
    </xf>
    <xf numFmtId="17" fontId="27" fillId="0" borderId="23" xfId="0" quotePrefix="1" applyNumberFormat="1" applyFont="1" applyFill="1" applyBorder="1" applyAlignment="1" applyProtection="1">
      <alignment horizontal="center" vertical="center" wrapText="1"/>
      <protection hidden="1"/>
    </xf>
    <xf numFmtId="168" fontId="0" fillId="0" borderId="17" xfId="0" applyNumberFormat="1" applyFill="1" applyBorder="1" applyAlignment="1">
      <alignment horizontal="center"/>
    </xf>
    <xf numFmtId="169" fontId="26" fillId="8" borderId="0" xfId="0" applyFont="1" applyFill="1"/>
    <xf numFmtId="168" fontId="26" fillId="8" borderId="0" xfId="0" applyNumberFormat="1" applyFont="1" applyFill="1" applyAlignment="1">
      <alignment horizontal="center"/>
    </xf>
    <xf numFmtId="168" fontId="26" fillId="8" borderId="0" xfId="0" applyNumberFormat="1" applyFont="1" applyFill="1" applyAlignment="1"/>
    <xf numFmtId="169" fontId="17" fillId="9" borderId="0" xfId="0" applyFont="1" applyFill="1"/>
    <xf numFmtId="168" fontId="17" fillId="9" borderId="0" xfId="0" applyNumberFormat="1" applyFont="1" applyFill="1" applyAlignment="1">
      <alignment horizontal="center"/>
    </xf>
    <xf numFmtId="169" fontId="27" fillId="0" borderId="24" xfId="0" applyFont="1" applyFill="1" applyBorder="1" applyAlignment="1" applyProtection="1">
      <alignment vertical="center"/>
      <protection hidden="1"/>
    </xf>
    <xf numFmtId="169" fontId="28" fillId="0" borderId="25" xfId="0" applyFont="1" applyFill="1" applyBorder="1" applyAlignment="1" applyProtection="1">
      <alignment vertical="center"/>
      <protection hidden="1"/>
    </xf>
    <xf numFmtId="169" fontId="28" fillId="0" borderId="26" xfId="0" applyFont="1" applyFill="1" applyBorder="1" applyAlignment="1" applyProtection="1">
      <alignment vertical="center"/>
      <protection hidden="1"/>
    </xf>
    <xf numFmtId="169" fontId="17" fillId="0" borderId="0" xfId="0" applyFont="1" applyFill="1"/>
    <xf numFmtId="168" fontId="17" fillId="0" borderId="0" xfId="0" applyNumberFormat="1" applyFont="1" applyFill="1"/>
    <xf numFmtId="169" fontId="0" fillId="13" borderId="0" xfId="0" applyFill="1"/>
    <xf numFmtId="169" fontId="0" fillId="0" borderId="0" xfId="0" applyAlignment="1">
      <alignment wrapText="1"/>
    </xf>
    <xf numFmtId="3" fontId="0" fillId="0" borderId="14" xfId="0" applyNumberFormat="1" applyFill="1" applyBorder="1" applyAlignment="1">
      <alignment horizontal="center"/>
    </xf>
    <xf numFmtId="172" fontId="3" fillId="12" borderId="14" xfId="0" quotePrefix="1" applyNumberFormat="1" applyFont="1" applyFill="1" applyBorder="1" applyAlignment="1">
      <alignment horizontal="center"/>
    </xf>
    <xf numFmtId="171" fontId="0" fillId="0" borderId="14" xfId="0" applyNumberFormat="1" applyFill="1" applyBorder="1" applyAlignment="1">
      <alignment horizontal="center"/>
    </xf>
    <xf numFmtId="169" fontId="27" fillId="11" borderId="22" xfId="0" applyFont="1" applyFill="1" applyBorder="1" applyAlignment="1" applyProtection="1">
      <alignment vertical="center"/>
      <protection hidden="1"/>
    </xf>
    <xf numFmtId="173" fontId="0" fillId="12" borderId="14" xfId="16" quotePrefix="1" applyNumberFormat="1" applyFont="1" applyFill="1" applyBorder="1" applyAlignment="1"/>
    <xf numFmtId="164" fontId="0" fillId="12" borderId="14" xfId="0" applyNumberFormat="1" applyFill="1" applyBorder="1" applyAlignment="1">
      <alignment horizontal="center"/>
    </xf>
    <xf numFmtId="3" fontId="0" fillId="6" borderId="14" xfId="0" applyNumberFormat="1" applyFill="1" applyBorder="1" applyAlignment="1">
      <alignment horizontal="center"/>
    </xf>
    <xf numFmtId="9" fontId="0" fillId="6" borderId="14" xfId="15" applyFont="1" applyFill="1" applyBorder="1" applyAlignment="1">
      <alignment horizontal="center"/>
    </xf>
    <xf numFmtId="168" fontId="0" fillId="6" borderId="14" xfId="0" applyNumberFormat="1" applyFill="1" applyBorder="1" applyAlignment="1">
      <alignment horizontal="center"/>
    </xf>
    <xf numFmtId="3" fontId="0" fillId="14" borderId="14" xfId="0" applyNumberFormat="1" applyFill="1" applyBorder="1" applyAlignment="1">
      <alignment horizontal="center"/>
    </xf>
    <xf numFmtId="9" fontId="0" fillId="14" borderId="14" xfId="15" applyFont="1" applyFill="1" applyBorder="1" applyAlignment="1">
      <alignment horizontal="center"/>
    </xf>
    <xf numFmtId="168" fontId="0" fillId="14" borderId="14" xfId="0" applyNumberFormat="1" applyFill="1" applyBorder="1" applyAlignment="1">
      <alignment horizontal="center"/>
    </xf>
    <xf numFmtId="10" fontId="0" fillId="14" borderId="14" xfId="15" applyNumberFormat="1" applyFont="1" applyFill="1" applyBorder="1" applyAlignment="1">
      <alignment horizontal="center"/>
    </xf>
    <xf numFmtId="169" fontId="6" fillId="0" borderId="0" xfId="0" quotePrefix="1" applyFont="1" applyFill="1"/>
    <xf numFmtId="167" fontId="7" fillId="0" borderId="0" xfId="0" quotePrefix="1" applyNumberFormat="1" applyFont="1" applyFill="1"/>
    <xf numFmtId="169" fontId="8" fillId="0" borderId="0" xfId="0" quotePrefix="1" applyFont="1" applyFill="1"/>
    <xf numFmtId="167" fontId="3" fillId="0" borderId="0" xfId="0" applyNumberFormat="1" applyFont="1" applyFill="1"/>
    <xf numFmtId="169" fontId="22" fillId="8" borderId="0" xfId="0" applyFont="1" applyFill="1"/>
    <xf numFmtId="169" fontId="3" fillId="9" borderId="0" xfId="0" applyFont="1" applyFill="1"/>
    <xf numFmtId="167" fontId="0" fillId="9" borderId="0" xfId="0" applyNumberFormat="1" applyFill="1"/>
    <xf numFmtId="169" fontId="27" fillId="11" borderId="0" xfId="0" applyFont="1" applyFill="1" applyBorder="1" applyAlignment="1" applyProtection="1">
      <alignment vertical="center"/>
      <protection hidden="1"/>
    </xf>
    <xf numFmtId="169" fontId="0" fillId="11" borderId="0" xfId="0" applyFill="1"/>
    <xf numFmtId="167" fontId="0" fillId="11" borderId="0" xfId="0" applyNumberFormat="1" applyFill="1"/>
    <xf numFmtId="168" fontId="11" fillId="10" borderId="23" xfId="0" applyNumberFormat="1" applyFont="1" applyFill="1" applyBorder="1" applyAlignment="1">
      <alignment horizontal="center"/>
    </xf>
    <xf numFmtId="0" fontId="29" fillId="0" borderId="0" xfId="17" applyAlignment="1">
      <alignment horizontal="left"/>
    </xf>
    <xf numFmtId="9" fontId="0" fillId="10" borderId="6" xfId="15" applyFont="1" applyFill="1" applyBorder="1" applyAlignment="1">
      <alignment horizontal="center"/>
    </xf>
    <xf numFmtId="168" fontId="0" fillId="0" borderId="0" xfId="0" applyNumberFormat="1" applyBorder="1"/>
    <xf numFmtId="168" fontId="11" fillId="0" borderId="0" xfId="0" applyNumberFormat="1" applyFont="1" applyBorder="1"/>
    <xf numFmtId="3" fontId="11" fillId="0" borderId="0" xfId="0" applyNumberFormat="1" applyFont="1" applyFill="1" applyAlignment="1">
      <alignment horizontal="left"/>
    </xf>
    <xf numFmtId="169" fontId="0" fillId="0" borderId="0" xfId="0" applyFill="1"/>
    <xf numFmtId="169" fontId="31" fillId="3" borderId="31" xfId="0" applyFont="1" applyFill="1" applyBorder="1"/>
    <xf numFmtId="169" fontId="30" fillId="3" borderId="32" xfId="0" applyFont="1" applyFill="1" applyBorder="1"/>
    <xf numFmtId="169" fontId="30" fillId="3" borderId="17" xfId="0" applyFont="1" applyFill="1" applyBorder="1"/>
    <xf numFmtId="3" fontId="30" fillId="15" borderId="33" xfId="0" applyNumberFormat="1" applyFont="1" applyFill="1" applyBorder="1"/>
    <xf numFmtId="3" fontId="30" fillId="15" borderId="24" xfId="0" applyNumberFormat="1" applyFont="1" applyFill="1" applyBorder="1"/>
    <xf numFmtId="9" fontId="30" fillId="15" borderId="24" xfId="0" applyNumberFormat="1" applyFont="1" applyFill="1" applyBorder="1" applyAlignment="1">
      <alignment horizontal="center"/>
    </xf>
    <xf numFmtId="4" fontId="30" fillId="0" borderId="24" xfId="0" applyNumberFormat="1" applyFont="1" applyBorder="1"/>
    <xf numFmtId="3" fontId="30" fillId="0" borderId="24" xfId="0" applyNumberFormat="1" applyFont="1" applyBorder="1"/>
    <xf numFmtId="3" fontId="30" fillId="15" borderId="34" xfId="0" applyNumberFormat="1" applyFont="1" applyFill="1" applyBorder="1"/>
    <xf numFmtId="3" fontId="30" fillId="15" borderId="25" xfId="0" applyNumberFormat="1" applyFont="1" applyFill="1" applyBorder="1"/>
    <xf numFmtId="9" fontId="30" fillId="15" borderId="25" xfId="0" applyNumberFormat="1" applyFont="1" applyFill="1" applyBorder="1" applyAlignment="1">
      <alignment horizontal="center"/>
    </xf>
    <xf numFmtId="3" fontId="30" fillId="15" borderId="35" xfId="0" applyNumberFormat="1" applyFont="1" applyFill="1" applyBorder="1"/>
    <xf numFmtId="3" fontId="30" fillId="15" borderId="26" xfId="0" applyNumberFormat="1" applyFont="1" applyFill="1" applyBorder="1"/>
    <xf numFmtId="9" fontId="30" fillId="15" borderId="26" xfId="0" applyNumberFormat="1" applyFont="1" applyFill="1" applyBorder="1" applyAlignment="1">
      <alignment horizontal="center"/>
    </xf>
    <xf numFmtId="4" fontId="30" fillId="0" borderId="17" xfId="0" applyNumberFormat="1" applyFont="1" applyBorder="1"/>
    <xf numFmtId="3" fontId="30" fillId="0" borderId="17" xfId="0" applyNumberFormat="1" applyFont="1" applyBorder="1"/>
    <xf numFmtId="3" fontId="11" fillId="0" borderId="0" xfId="0" applyNumberFormat="1" applyFont="1"/>
    <xf numFmtId="3" fontId="11" fillId="0" borderId="27" xfId="0" applyNumberFormat="1" applyFont="1" applyBorder="1" applyAlignment="1">
      <alignment horizontal="center"/>
    </xf>
    <xf numFmtId="168" fontId="0" fillId="10" borderId="6" xfId="0" applyNumberFormat="1" applyFill="1" applyBorder="1" applyAlignment="1">
      <alignment horizontal="center"/>
    </xf>
    <xf numFmtId="3" fontId="31" fillId="3" borderId="31" xfId="0" applyNumberFormat="1" applyFont="1" applyFill="1" applyBorder="1" applyAlignment="1">
      <alignment horizontal="center"/>
    </xf>
    <xf numFmtId="9" fontId="0" fillId="16" borderId="14" xfId="15" applyFont="1" applyFill="1" applyBorder="1" applyAlignment="1">
      <alignment horizontal="center"/>
    </xf>
    <xf numFmtId="169" fontId="32" fillId="0" borderId="0" xfId="0" applyFont="1" applyFill="1"/>
    <xf numFmtId="175" fontId="3" fillId="0" borderId="0" xfId="0" applyNumberFormat="1" applyFont="1" applyFill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8" fontId="3" fillId="0" borderId="0" xfId="0" applyNumberFormat="1" applyFont="1" applyFill="1"/>
    <xf numFmtId="168" fontId="2" fillId="0" borderId="0" xfId="0" applyNumberFormat="1" applyFont="1" applyFill="1"/>
    <xf numFmtId="169" fontId="33" fillId="0" borderId="0" xfId="0" applyFont="1" applyFill="1"/>
    <xf numFmtId="167" fontId="0" fillId="7" borderId="14" xfId="0" applyNumberFormat="1" applyFill="1" applyBorder="1" applyAlignment="1">
      <alignment horizontal="center"/>
    </xf>
    <xf numFmtId="168" fontId="2" fillId="0" borderId="0" xfId="0" quotePrefix="1" applyNumberFormat="1" applyFont="1" applyFill="1"/>
    <xf numFmtId="3" fontId="0" fillId="0" borderId="0" xfId="0" applyNumberFormat="1"/>
    <xf numFmtId="168" fontId="0" fillId="7" borderId="0" xfId="0" applyNumberFormat="1" applyFill="1"/>
    <xf numFmtId="168" fontId="33" fillId="0" borderId="0" xfId="0" applyNumberFormat="1" applyFont="1" applyFill="1"/>
    <xf numFmtId="176" fontId="0" fillId="0" borderId="0" xfId="0" applyNumberFormat="1"/>
    <xf numFmtId="9" fontId="11" fillId="0" borderId="0" xfId="15" applyFont="1"/>
    <xf numFmtId="9" fontId="0" fillId="0" borderId="0" xfId="15" applyFont="1"/>
    <xf numFmtId="167" fontId="0" fillId="17" borderId="14" xfId="0" applyNumberFormat="1" applyFill="1" applyBorder="1" applyAlignment="1">
      <alignment horizontal="center"/>
    </xf>
    <xf numFmtId="168" fontId="0" fillId="17" borderId="14" xfId="0" applyNumberFormat="1" applyFill="1" applyBorder="1" applyAlignment="1">
      <alignment horizontal="center"/>
    </xf>
    <xf numFmtId="169" fontId="0" fillId="0" borderId="0" xfId="0" applyAlignment="1">
      <alignment horizontal="right"/>
    </xf>
    <xf numFmtId="169" fontId="11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9" fontId="11" fillId="0" borderId="0" xfId="0" applyFont="1" applyAlignment="1">
      <alignment horizontal="right" wrapText="1"/>
    </xf>
    <xf numFmtId="169" fontId="11" fillId="0" borderId="0" xfId="0" applyFont="1" applyAlignment="1">
      <alignment wrapText="1"/>
    </xf>
    <xf numFmtId="169" fontId="0" fillId="0" borderId="0" xfId="0" applyAlignment="1"/>
    <xf numFmtId="168" fontId="11" fillId="18" borderId="0" xfId="0" applyNumberFormat="1" applyFont="1" applyFill="1" applyAlignment="1">
      <alignment horizontal="right"/>
    </xf>
    <xf numFmtId="169" fontId="34" fillId="0" borderId="0" xfId="0" applyFont="1" applyAlignment="1"/>
    <xf numFmtId="172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" fontId="6" fillId="0" borderId="0" xfId="0" applyNumberFormat="1" applyFont="1" applyFill="1" applyAlignment="1">
      <alignment horizontal="center"/>
    </xf>
    <xf numFmtId="169" fontId="35" fillId="0" borderId="0" xfId="0" applyFont="1" applyFill="1"/>
    <xf numFmtId="168" fontId="36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169" fontId="37" fillId="0" borderId="0" xfId="0" applyFont="1" applyAlignment="1">
      <alignment vertical="center"/>
    </xf>
    <xf numFmtId="9" fontId="38" fillId="0" borderId="0" xfId="15" applyFont="1" applyAlignment="1">
      <alignment horizontal="center"/>
    </xf>
    <xf numFmtId="168" fontId="38" fillId="0" borderId="0" xfId="0" applyNumberFormat="1" applyFont="1" applyAlignment="1">
      <alignment horizontal="center"/>
    </xf>
    <xf numFmtId="168" fontId="8" fillId="17" borderId="0" xfId="0" applyNumberFormat="1" applyFont="1" applyFill="1"/>
    <xf numFmtId="167" fontId="8" fillId="17" borderId="0" xfId="0" applyNumberFormat="1" applyFont="1" applyFill="1"/>
    <xf numFmtId="168" fontId="2" fillId="17" borderId="0" xfId="0" applyNumberFormat="1" applyFont="1" applyFill="1"/>
    <xf numFmtId="9" fontId="0" fillId="6" borderId="18" xfId="15" applyFont="1" applyFill="1" applyBorder="1" applyAlignment="1">
      <alignment horizontal="center"/>
    </xf>
    <xf numFmtId="9" fontId="0" fillId="2" borderId="18" xfId="15" applyFont="1" applyFill="1" applyBorder="1" applyAlignment="1">
      <alignment horizontal="center"/>
    </xf>
    <xf numFmtId="177" fontId="0" fillId="0" borderId="0" xfId="0" applyNumberFormat="1"/>
    <xf numFmtId="169" fontId="0" fillId="0" borderId="0" xfId="0" applyAlignment="1">
      <alignment horizontal="center"/>
    </xf>
    <xf numFmtId="9" fontId="5" fillId="6" borderId="0" xfId="15" applyFont="1" applyFill="1" applyAlignment="1">
      <alignment horizontal="center"/>
    </xf>
    <xf numFmtId="169" fontId="0" fillId="17" borderId="0" xfId="0" quotePrefix="1" applyFill="1"/>
    <xf numFmtId="169" fontId="0" fillId="17" borderId="0" xfId="0" applyFill="1"/>
    <xf numFmtId="10" fontId="5" fillId="0" borderId="0" xfId="15" applyNumberFormat="1" applyFont="1"/>
    <xf numFmtId="1" fontId="2" fillId="0" borderId="0" xfId="0" applyNumberFormat="1" applyFont="1" applyAlignment="1">
      <alignment horizontal="center"/>
    </xf>
    <xf numFmtId="10" fontId="5" fillId="0" borderId="0" xfId="15" applyNumberFormat="1" applyFont="1" applyAlignment="1">
      <alignment horizontal="center"/>
    </xf>
    <xf numFmtId="10" fontId="11" fillId="0" borderId="0" xfId="15" applyNumberFormat="1" applyFont="1"/>
    <xf numFmtId="166" fontId="5" fillId="0" borderId="0" xfId="16" applyFont="1"/>
    <xf numFmtId="4" fontId="0" fillId="0" borderId="0" xfId="0" applyNumberFormat="1" applyAlignment="1">
      <alignment horizontal="center"/>
    </xf>
    <xf numFmtId="169" fontId="30" fillId="3" borderId="28" xfId="0" applyFont="1" applyFill="1" applyBorder="1" applyAlignment="1"/>
    <xf numFmtId="169" fontId="30" fillId="3" borderId="29" xfId="0" applyFont="1" applyFill="1" applyBorder="1" applyAlignment="1"/>
    <xf numFmtId="169" fontId="30" fillId="3" borderId="30" xfId="0" applyFont="1" applyFill="1" applyBorder="1" applyAlignment="1"/>
    <xf numFmtId="169" fontId="0" fillId="0" borderId="0" xfId="0" applyAlignment="1"/>
    <xf numFmtId="169" fontId="11" fillId="0" borderId="0" xfId="0" applyFont="1" applyAlignment="1">
      <alignment wrapText="1"/>
    </xf>
    <xf numFmtId="169" fontId="0" fillId="0" borderId="0" xfId="0" applyAlignment="1">
      <alignment wrapText="1"/>
    </xf>
  </cellXfs>
  <cellStyles count="18">
    <cellStyle name="Collegamento ipertestuale" xfId="17" builtinId="8"/>
    <cellStyle name="Currency 2" xfId="12"/>
    <cellStyle name="Euro" xfId="11"/>
    <cellStyle name="Euro 3" xfId="2"/>
    <cellStyle name="Migliaia" xfId="16" builtinId="3"/>
    <cellStyle name="Migliaia 3" xfId="3"/>
    <cellStyle name="Migliaia 4" xfId="4"/>
    <cellStyle name="Normal 2" xfId="10"/>
    <cellStyle name="Normale" xfId="0" builtinId="0"/>
    <cellStyle name="Normale 2" xfId="13"/>
    <cellStyle name="Normale 3" xfId="1"/>
    <cellStyle name="Normale 4" xfId="5"/>
    <cellStyle name="Percentuale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</xdr:colOff>
      <xdr:row>4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650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948690</xdr:colOff>
      <xdr:row>5</xdr:row>
      <xdr:rowOff>29760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5200" cy="7727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.imperiale/AppData/Local/Temp/wz9d36/Work%20shop%207%20giugno/lez%2022%20-Modulo%20Perso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.imperiale/AppData/Local/Temp/wzc108/Work%20shop%207%20giugno/lez%2023%20-Modulo%20Invest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Moduli-&gt;"/>
      <sheetName val="Vendite"/>
      <sheetName val="Acquisti"/>
      <sheetName val="Altri Costi"/>
      <sheetName val="Personale"/>
      <sheetName val="Struttura Fissa -&gt;"/>
      <sheetName val="SPm"/>
      <sheetName val="CEm"/>
      <sheetName val="Flussi Cassa"/>
      <sheetName val="Variazioni Patrimoniali"/>
      <sheetName val="Liquidazione Iv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Moduli-&gt;"/>
      <sheetName val="Vendite"/>
      <sheetName val="Acquisti"/>
      <sheetName val="Altri Costi"/>
      <sheetName val="Personale"/>
      <sheetName val="Investimenti"/>
      <sheetName val="Struttura Fissa -&gt;"/>
      <sheetName val="SPm"/>
      <sheetName val="CEm"/>
      <sheetName val="Flussi Cassa"/>
      <sheetName val="Variazioni Patrimoniali"/>
      <sheetName val="Liquidazione 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2:AH7"/>
  <sheetViews>
    <sheetView showGridLines="0" tabSelected="1" workbookViewId="0">
      <selection activeCell="P15" sqref="P15"/>
    </sheetView>
  </sheetViews>
  <sheetFormatPr defaultRowHeight="15" x14ac:dyDescent="0.25"/>
  <cols>
    <col min="3" max="3" width="24.85546875" bestFit="1" customWidth="1"/>
    <col min="4" max="4" width="9.7109375" bestFit="1" customWidth="1"/>
  </cols>
  <sheetData>
    <row r="2" spans="3:34" x14ac:dyDescent="0.25">
      <c r="D2" s="48" t="str">
        <f>+TIR!D2</f>
        <v>Anno 1</v>
      </c>
      <c r="E2" s="48" t="str">
        <f>+TIR!E2</f>
        <v>Anno 2</v>
      </c>
      <c r="F2" s="48" t="str">
        <f>+TIR!F2</f>
        <v>Anno 3</v>
      </c>
      <c r="G2" s="48" t="str">
        <f>+TIR!G2</f>
        <v>Anno 4</v>
      </c>
      <c r="H2" s="48" t="str">
        <f>+TIR!H2</f>
        <v>Anno 5</v>
      </c>
      <c r="I2" s="48" t="str">
        <f>+TIR!I2</f>
        <v>Anno 6</v>
      </c>
      <c r="J2" s="48" t="str">
        <f>+TIR!J2</f>
        <v>Anno 7</v>
      </c>
      <c r="K2" s="48" t="str">
        <f>+TIR!K2</f>
        <v>Anno 8</v>
      </c>
      <c r="L2" s="48" t="str">
        <f>+TIR!L2</f>
        <v>Anno 9</v>
      </c>
      <c r="M2" s="48" t="str">
        <f>+TIR!M2</f>
        <v>Anno 10</v>
      </c>
      <c r="N2" s="48" t="str">
        <f>+TIR!N2</f>
        <v>Anno 11</v>
      </c>
      <c r="O2" s="48" t="str">
        <f>+TIR!O2</f>
        <v>Anno 12</v>
      </c>
      <c r="P2" s="48" t="str">
        <f>+TIR!P2</f>
        <v>Anno 13</v>
      </c>
      <c r="Q2" s="48" t="str">
        <f>+TIR!Q2</f>
        <v>Anno 14</v>
      </c>
      <c r="R2" s="48" t="str">
        <f>+TIR!R2</f>
        <v>Anno 15</v>
      </c>
      <c r="S2" s="48" t="str">
        <f>+TIR!S2</f>
        <v>Anno 16</v>
      </c>
      <c r="T2" s="48" t="str">
        <f>+TIR!T2</f>
        <v>Anno 17</v>
      </c>
      <c r="U2" s="48" t="str">
        <f>+TIR!U2</f>
        <v>Anno 18</v>
      </c>
      <c r="V2" s="48" t="str">
        <f>+TIR!V2</f>
        <v>Anno 19</v>
      </c>
      <c r="W2" s="48" t="str">
        <f>+TIR!W2</f>
        <v>Anno 20</v>
      </c>
      <c r="X2" s="48" t="str">
        <f>+TIR!X2</f>
        <v>Anno 21</v>
      </c>
      <c r="Y2" s="48" t="str">
        <f>+TIR!Y2</f>
        <v>Anno 22</v>
      </c>
      <c r="Z2" s="48" t="str">
        <f>+TIR!Z2</f>
        <v>Anno 23</v>
      </c>
      <c r="AA2" s="48" t="str">
        <f>+TIR!AA2</f>
        <v>Anno 24</v>
      </c>
      <c r="AB2" s="48" t="str">
        <f>+TIR!AB2</f>
        <v>Anno 25</v>
      </c>
      <c r="AC2" s="48" t="str">
        <f>+TIR!AC2</f>
        <v>Anno 26</v>
      </c>
      <c r="AD2" s="48" t="str">
        <f>+TIR!AD2</f>
        <v>Anno 27</v>
      </c>
      <c r="AE2" s="48" t="str">
        <f>+TIR!AE2</f>
        <v>Anno 28</v>
      </c>
      <c r="AF2" s="48" t="str">
        <f>+TIR!AF2</f>
        <v>Anno 29</v>
      </c>
      <c r="AG2" s="48" t="str">
        <f>+TIR!AG2</f>
        <v>Anno 30</v>
      </c>
    </row>
    <row r="3" spans="3:34" x14ac:dyDescent="0.25">
      <c r="C3" t="s">
        <v>524</v>
      </c>
      <c r="D3" s="31">
        <f>+'Rendiconto Finanziario'!D33</f>
        <v>-132208</v>
      </c>
      <c r="E3" s="31">
        <f>+'Rendiconto Finanziario'!E33</f>
        <v>864.81666666665114</v>
      </c>
      <c r="F3" s="31">
        <f>+'Rendiconto Finanziario'!F33</f>
        <v>61296.721569444431</v>
      </c>
      <c r="G3" s="31">
        <f>+'Rendiconto Finanziario'!G33</f>
        <v>35970.939686116406</v>
      </c>
      <c r="H3" s="31">
        <f>+'Rendiconto Finanziario'!H33</f>
        <v>39495.320636426601</v>
      </c>
      <c r="I3" s="31">
        <f>+'Rendiconto Finanziario'!I33</f>
        <v>38831.712595365301</v>
      </c>
      <c r="J3" s="31">
        <f>+'Rendiconto Finanziario'!J33</f>
        <v>38458.752800681483</v>
      </c>
      <c r="K3" s="31">
        <f>+'Rendiconto Finanziario'!K33</f>
        <v>38255.085856794918</v>
      </c>
      <c r="L3" s="31">
        <f>+'Rendiconto Finanziario'!L33</f>
        <v>38032.77401286675</v>
      </c>
      <c r="M3" s="31">
        <f>+'Rendiconto Finanziario'!M33</f>
        <v>37783.831825506248</v>
      </c>
      <c r="N3" s="31">
        <f>+'Rendiconto Finanziario'!N33</f>
        <v>37542.201268426943</v>
      </c>
      <c r="O3" s="31">
        <f>+'Rendiconto Finanziario'!O33</f>
        <v>37296.780485554264</v>
      </c>
      <c r="P3" s="31">
        <f>+'Rendiconto Finanziario'!P33</f>
        <v>37047.594770186479</v>
      </c>
      <c r="Q3" s="31">
        <f>+'Rendiconto Finanziario'!Q33</f>
        <v>42974.742031228248</v>
      </c>
      <c r="R3" s="31">
        <f>+'Rendiconto Finanziario'!R33</f>
        <v>40252.401340922937</v>
      </c>
      <c r="S3" s="31">
        <f>+'Rendiconto Finanziario'!S33</f>
        <v>39881.582954839978</v>
      </c>
      <c r="T3" s="31">
        <f>+'Rendiconto Finanziario'!T33</f>
        <v>39688.206708594793</v>
      </c>
      <c r="U3" s="31">
        <f>+'Rendiconto Finanziario'!U33</f>
        <v>39433.131189638472</v>
      </c>
      <c r="V3" s="31">
        <f>+'Rendiconto Finanziario'!V33</f>
        <v>39174.749243583472</v>
      </c>
      <c r="W3" s="31">
        <f>+'Rendiconto Finanziario'!W33</f>
        <v>38913.552949391407</v>
      </c>
      <c r="X3" s="31">
        <f>+'Rendiconto Finanziario'!X33</f>
        <v>38625.20379637467</v>
      </c>
      <c r="Y3" s="31">
        <f>+'Rendiconto Finanziario'!Y33</f>
        <v>38251.68853032068</v>
      </c>
      <c r="Z3" s="31">
        <f>+'Rendiconto Finanziario'!Z33</f>
        <v>37922.233226232303</v>
      </c>
      <c r="AA3" s="31">
        <f>+'Rendiconto Finanziario'!AA33</f>
        <v>37565.441091554079</v>
      </c>
      <c r="AB3" s="31">
        <f>+'Rendiconto Finanziario'!AB33</f>
        <v>37237.736818564561</v>
      </c>
      <c r="AC3" s="31">
        <f>+'Rendiconto Finanziario'!AC33</f>
        <v>36863.674212485275</v>
      </c>
      <c r="AD3" s="31">
        <f>+'Rendiconto Finanziario'!AD33</f>
        <v>36293.36683037832</v>
      </c>
      <c r="AE3" s="31">
        <f>+'Rendiconto Finanziario'!AE33</f>
        <v>36929.884065189399</v>
      </c>
      <c r="AF3" s="31">
        <f>+'Rendiconto Finanziario'!AF33</f>
        <v>35058.213125841386</v>
      </c>
      <c r="AG3" s="31">
        <f>+'Rendiconto Finanziario'!AG33</f>
        <v>35041.362451194553</v>
      </c>
      <c r="AH3" s="31">
        <f>+'Rendiconto Finanziario'!AH33</f>
        <v>34518.162542380858</v>
      </c>
    </row>
    <row r="4" spans="3:34" x14ac:dyDescent="0.25">
      <c r="C4" t="s">
        <v>525</v>
      </c>
      <c r="D4" s="31">
        <f>M_Finanziamento!C16</f>
        <v>0</v>
      </c>
      <c r="E4" s="31">
        <f>M_Finanziamento!D16</f>
        <v>0</v>
      </c>
      <c r="F4" s="31">
        <f>M_Finanziamento!E16</f>
        <v>0</v>
      </c>
      <c r="G4" s="31">
        <f>M_Finanziamento!F16</f>
        <v>590.370149506301</v>
      </c>
      <c r="H4" s="31">
        <f>M_Finanziamento!G16</f>
        <v>625.79235847667906</v>
      </c>
      <c r="I4" s="31">
        <f>M_Finanziamento!H16</f>
        <v>663.33989998527977</v>
      </c>
      <c r="J4" s="31">
        <f>M_Finanziamento!I16</f>
        <v>703.14029398439652</v>
      </c>
      <c r="K4" s="31">
        <f>M_Finanziamento!J16</f>
        <v>745.32871162346055</v>
      </c>
      <c r="L4" s="31">
        <f>M_Finanziamento!K16</f>
        <v>790.04843432086818</v>
      </c>
      <c r="M4" s="31">
        <f>M_Finanziamento!L16</f>
        <v>837.45134038011997</v>
      </c>
      <c r="N4" s="31">
        <f>M_Finanziamento!M16</f>
        <v>887.69842080292733</v>
      </c>
      <c r="O4" s="31">
        <f>M_Finanziamento!N16</f>
        <v>940.96032605110304</v>
      </c>
      <c r="P4" s="31">
        <f>M_Finanziamento!O16</f>
        <v>997.41794561416918</v>
      </c>
      <c r="Q4" s="31">
        <f>M_Finanziamento!P16</f>
        <v>1057.2630223510193</v>
      </c>
      <c r="R4" s="31">
        <f>M_Finanziamento!Q16</f>
        <v>1120.6988036920804</v>
      </c>
      <c r="S4" s="31">
        <f>M_Finanziamento!R16</f>
        <v>1187.9407319136053</v>
      </c>
      <c r="T4" s="31">
        <f>M_Finanziamento!S16</f>
        <v>1259.2171758284217</v>
      </c>
      <c r="U4" s="31">
        <f>M_Finanziamento!T16</f>
        <v>1334.7702063781269</v>
      </c>
      <c r="V4" s="31">
        <f>M_Finanziamento!U16</f>
        <v>1414.8564187608144</v>
      </c>
      <c r="W4" s="31">
        <f>M_Finanziamento!V16</f>
        <v>1499.7478038864633</v>
      </c>
      <c r="X4" s="31">
        <f>M_Finanziamento!W16</f>
        <v>1589.7326721196514</v>
      </c>
      <c r="Y4" s="31">
        <f>M_Finanziamento!X16</f>
        <v>1685.1166324468304</v>
      </c>
      <c r="Z4" s="31">
        <f>M_Finanziamento!Y16</f>
        <v>1786.2236303936402</v>
      </c>
      <c r="AA4" s="31">
        <f>M_Finanziamento!Z16</f>
        <v>1893.3970482172588</v>
      </c>
      <c r="AB4" s="31">
        <f>M_Finanziamento!AA16</f>
        <v>2007.0008711102942</v>
      </c>
      <c r="AC4" s="31">
        <f>M_Finanziamento!AB16</f>
        <v>2127.4209233769116</v>
      </c>
      <c r="AD4" s="31">
        <f>M_Finanziamento!AC16</f>
        <v>2255.0661787795266</v>
      </c>
      <c r="AE4" s="31">
        <f>M_Finanziamento!AD16</f>
        <v>0</v>
      </c>
      <c r="AF4" s="31">
        <f>M_Finanziamento!AE16</f>
        <v>0</v>
      </c>
      <c r="AG4" s="31">
        <f>M_Finanziamento!AF16</f>
        <v>0</v>
      </c>
      <c r="AH4" s="31">
        <f>M_Finanziamento!AG16</f>
        <v>0</v>
      </c>
    </row>
    <row r="5" spans="3:34" x14ac:dyDescent="0.25">
      <c r="C5" t="s">
        <v>253</v>
      </c>
      <c r="D5" s="31">
        <f>M_Finanziamento!C18</f>
        <v>0</v>
      </c>
      <c r="E5" s="31">
        <f>M_Finanziamento!D18</f>
        <v>0</v>
      </c>
      <c r="F5" s="31">
        <f>M_Finanziamento!E18</f>
        <v>0</v>
      </c>
      <c r="G5" s="31">
        <f>M_Finanziamento!F18</f>
        <v>1800</v>
      </c>
      <c r="H5" s="31">
        <f>M_Finanziamento!G18</f>
        <v>1764.5777910296219</v>
      </c>
      <c r="I5" s="31">
        <f>M_Finanziamento!H18</f>
        <v>1727.0302495210212</v>
      </c>
      <c r="J5" s="31">
        <f>M_Finanziamento!I18</f>
        <v>1687.2298555219045</v>
      </c>
      <c r="K5" s="31">
        <f>M_Finanziamento!J18</f>
        <v>1645.0414378828405</v>
      </c>
      <c r="L5" s="31">
        <f>M_Finanziamento!K18</f>
        <v>1600.3217151854328</v>
      </c>
      <c r="M5" s="31">
        <f>M_Finanziamento!L18</f>
        <v>1552.918809126181</v>
      </c>
      <c r="N5" s="31">
        <f>M_Finanziamento!M18</f>
        <v>1502.6717287033737</v>
      </c>
      <c r="O5" s="31">
        <f>M_Finanziamento!N18</f>
        <v>1449.409823455198</v>
      </c>
      <c r="P5" s="31">
        <f>M_Finanziamento!O18</f>
        <v>1392.9522038921318</v>
      </c>
      <c r="Q5" s="31">
        <f>M_Finanziamento!P18</f>
        <v>1333.1071271552817</v>
      </c>
      <c r="R5" s="31">
        <f>M_Finanziamento!Q18</f>
        <v>1269.6713458142206</v>
      </c>
      <c r="S5" s="31">
        <f>M_Finanziamento!R18</f>
        <v>1202.4294175926957</v>
      </c>
      <c r="T5" s="31">
        <f>M_Finanziamento!S18</f>
        <v>1131.1529736778793</v>
      </c>
      <c r="U5" s="31">
        <f>M_Finanziamento!T18</f>
        <v>1055.5999431281741</v>
      </c>
      <c r="V5" s="31">
        <f>M_Finanziamento!U18</f>
        <v>975.51373074548644</v>
      </c>
      <c r="W5" s="31">
        <f>M_Finanziamento!V18</f>
        <v>890.62234561983757</v>
      </c>
      <c r="X5" s="31">
        <f>M_Finanziamento!W18</f>
        <v>800.63747738664972</v>
      </c>
      <c r="Y5" s="31">
        <f>M_Finanziamento!X18</f>
        <v>705.25351705947071</v>
      </c>
      <c r="Z5" s="31">
        <f>M_Finanziamento!Y18</f>
        <v>604.14651911266071</v>
      </c>
      <c r="AA5" s="31">
        <f>M_Finanziamento!Z18</f>
        <v>496.97310128904229</v>
      </c>
      <c r="AB5" s="31">
        <f>M_Finanziamento!AA18</f>
        <v>383.36927839600673</v>
      </c>
      <c r="AC5" s="31">
        <f>M_Finanziamento!AB18</f>
        <v>262.94922612938922</v>
      </c>
      <c r="AD5" s="31">
        <f>M_Finanziamento!AC18</f>
        <v>135.30397072677457</v>
      </c>
      <c r="AE5" s="31">
        <f>M_Finanziamento!AD18</f>
        <v>0</v>
      </c>
      <c r="AF5" s="31">
        <f>M_Finanziamento!AE18</f>
        <v>0</v>
      </c>
      <c r="AG5" s="31">
        <f>M_Finanziamento!AF18</f>
        <v>0</v>
      </c>
      <c r="AH5" s="31">
        <f>M_Finanziamento!AG18</f>
        <v>0</v>
      </c>
    </row>
    <row r="6" spans="3:34" x14ac:dyDescent="0.25">
      <c r="C6" t="s">
        <v>526</v>
      </c>
      <c r="D6" s="31">
        <f>+D4+D5</f>
        <v>0</v>
      </c>
      <c r="E6" s="31">
        <f t="shared" ref="E6:AG6" si="0">+E4+E5</f>
        <v>0</v>
      </c>
      <c r="F6" s="31">
        <f t="shared" si="0"/>
        <v>0</v>
      </c>
      <c r="G6" s="31">
        <f t="shared" si="0"/>
        <v>2390.370149506301</v>
      </c>
      <c r="H6" s="31">
        <f t="shared" si="0"/>
        <v>2390.370149506301</v>
      </c>
      <c r="I6" s="31">
        <f t="shared" si="0"/>
        <v>2390.370149506301</v>
      </c>
      <c r="J6" s="31">
        <f t="shared" si="0"/>
        <v>2390.370149506301</v>
      </c>
      <c r="K6" s="31">
        <f t="shared" si="0"/>
        <v>2390.370149506301</v>
      </c>
      <c r="L6" s="31">
        <f t="shared" si="0"/>
        <v>2390.370149506301</v>
      </c>
      <c r="M6" s="31">
        <f t="shared" si="0"/>
        <v>2390.370149506301</v>
      </c>
      <c r="N6" s="31">
        <f t="shared" si="0"/>
        <v>2390.370149506301</v>
      </c>
      <c r="O6" s="31">
        <f t="shared" si="0"/>
        <v>2390.370149506301</v>
      </c>
      <c r="P6" s="31">
        <f t="shared" si="0"/>
        <v>2390.370149506301</v>
      </c>
      <c r="Q6" s="31">
        <f t="shared" si="0"/>
        <v>2390.370149506301</v>
      </c>
      <c r="R6" s="31">
        <f t="shared" si="0"/>
        <v>2390.370149506301</v>
      </c>
      <c r="S6" s="31">
        <f t="shared" si="0"/>
        <v>2390.370149506301</v>
      </c>
      <c r="T6" s="31">
        <f t="shared" si="0"/>
        <v>2390.370149506301</v>
      </c>
      <c r="U6" s="31">
        <f t="shared" si="0"/>
        <v>2390.370149506301</v>
      </c>
      <c r="V6" s="31">
        <f t="shared" si="0"/>
        <v>2390.370149506301</v>
      </c>
      <c r="W6" s="31">
        <f t="shared" si="0"/>
        <v>2390.370149506301</v>
      </c>
      <c r="X6" s="31">
        <f t="shared" si="0"/>
        <v>2390.370149506301</v>
      </c>
      <c r="Y6" s="31">
        <f t="shared" si="0"/>
        <v>2390.370149506301</v>
      </c>
      <c r="Z6" s="31">
        <f t="shared" si="0"/>
        <v>2390.370149506301</v>
      </c>
      <c r="AA6" s="31">
        <f t="shared" si="0"/>
        <v>2390.370149506301</v>
      </c>
      <c r="AB6" s="31">
        <f t="shared" si="0"/>
        <v>2390.370149506301</v>
      </c>
      <c r="AC6" s="31">
        <f t="shared" si="0"/>
        <v>2390.3701495063005</v>
      </c>
      <c r="AD6" s="31">
        <f t="shared" si="0"/>
        <v>2390.370149506301</v>
      </c>
      <c r="AE6" s="31">
        <f t="shared" si="0"/>
        <v>0</v>
      </c>
      <c r="AF6" s="31">
        <f t="shared" si="0"/>
        <v>0</v>
      </c>
      <c r="AG6" s="31">
        <f t="shared" si="0"/>
        <v>0</v>
      </c>
    </row>
    <row r="7" spans="3:34" x14ac:dyDescent="0.25">
      <c r="C7" t="s">
        <v>527</v>
      </c>
      <c r="D7" s="263" t="str">
        <f>+IF(D6&lt;=0,"n/a",D3/D6)</f>
        <v>n/a</v>
      </c>
      <c r="E7" s="263" t="str">
        <f t="shared" ref="E7:AG7" si="1">+IF(E6&lt;=0,"n/a",E3/E6)</f>
        <v>n/a</v>
      </c>
      <c r="F7" s="263" t="str">
        <f t="shared" si="1"/>
        <v>n/a</v>
      </c>
      <c r="G7" s="263">
        <f t="shared" si="1"/>
        <v>15.048271789013816</v>
      </c>
      <c r="H7" s="263">
        <f t="shared" si="1"/>
        <v>16.52267982202833</v>
      </c>
      <c r="I7" s="263">
        <f t="shared" si="1"/>
        <v>16.245062549574371</v>
      </c>
      <c r="J7" s="263">
        <f t="shared" si="1"/>
        <v>16.089036590682252</v>
      </c>
      <c r="K7" s="263">
        <f t="shared" si="1"/>
        <v>16.003833491936803</v>
      </c>
      <c r="L7" s="263">
        <f t="shared" si="1"/>
        <v>15.910830387804964</v>
      </c>
      <c r="M7" s="263">
        <f t="shared" si="1"/>
        <v>15.806686605967696</v>
      </c>
      <c r="N7" s="263">
        <f t="shared" si="1"/>
        <v>15.705601609935091</v>
      </c>
      <c r="O7" s="263">
        <f t="shared" si="1"/>
        <v>15.602930990941891</v>
      </c>
      <c r="P7" s="263">
        <f t="shared" si="1"/>
        <v>15.498685330319308</v>
      </c>
      <c r="Q7" s="263">
        <f t="shared" si="1"/>
        <v>17.978279238512123</v>
      </c>
      <c r="R7" s="263">
        <f t="shared" si="1"/>
        <v>16.839400939321692</v>
      </c>
      <c r="S7" s="263">
        <f t="shared" si="1"/>
        <v>16.684270828548033</v>
      </c>
      <c r="T7" s="263">
        <f t="shared" si="1"/>
        <v>16.603372794289562</v>
      </c>
      <c r="U7" s="263">
        <f t="shared" si="1"/>
        <v>16.496663162306834</v>
      </c>
      <c r="V7" s="263">
        <f t="shared" si="1"/>
        <v>16.388570302249839</v>
      </c>
      <c r="W7" s="263">
        <f t="shared" si="1"/>
        <v>16.279300073015254</v>
      </c>
      <c r="X7" s="263">
        <f t="shared" si="1"/>
        <v>16.158670574242315</v>
      </c>
      <c r="Y7" s="263">
        <f t="shared" si="1"/>
        <v>16.002412236540462</v>
      </c>
      <c r="Z7" s="263">
        <f t="shared" si="1"/>
        <v>15.864586174682877</v>
      </c>
      <c r="AA7" s="263">
        <f t="shared" si="1"/>
        <v>15.715323879572676</v>
      </c>
      <c r="AB7" s="263">
        <f t="shared" si="1"/>
        <v>15.578230353259523</v>
      </c>
      <c r="AC7" s="263">
        <f t="shared" si="1"/>
        <v>15.421743038457446</v>
      </c>
      <c r="AD7" s="263">
        <f t="shared" si="1"/>
        <v>15.183157653585253</v>
      </c>
      <c r="AE7" s="263" t="str">
        <f t="shared" si="1"/>
        <v>n/a</v>
      </c>
      <c r="AF7" s="263" t="str">
        <f t="shared" si="1"/>
        <v>n/a</v>
      </c>
      <c r="AG7" s="263" t="str">
        <f t="shared" si="1"/>
        <v>n/a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B4:AM36"/>
  <sheetViews>
    <sheetView showGridLines="0" topLeftCell="A14" workbookViewId="0">
      <selection activeCell="G33" sqref="G33"/>
    </sheetView>
  </sheetViews>
  <sheetFormatPr defaultRowHeight="15" x14ac:dyDescent="0.25"/>
  <cols>
    <col min="2" max="2" width="9.7109375" bestFit="1" customWidth="1"/>
    <col min="3" max="3" width="20.85546875" bestFit="1" customWidth="1"/>
    <col min="4" max="4" width="11.28515625" bestFit="1" customWidth="1"/>
    <col min="6" max="6" width="10.7109375" bestFit="1" customWidth="1"/>
    <col min="29" max="29" width="8.42578125" bestFit="1" customWidth="1"/>
  </cols>
  <sheetData>
    <row r="4" spans="2:39" x14ac:dyDescent="0.25">
      <c r="B4" s="23" t="s">
        <v>286</v>
      </c>
    </row>
    <row r="5" spans="2:39" ht="15.75" thickBot="1" x14ac:dyDescent="0.3"/>
    <row r="6" spans="2:39" ht="16.5" thickTop="1" thickBot="1" x14ac:dyDescent="0.3">
      <c r="C6" t="s">
        <v>264</v>
      </c>
      <c r="D6" s="140">
        <v>100000</v>
      </c>
    </row>
    <row r="7" spans="2:39" ht="46.5" thickTop="1" thickBot="1" x14ac:dyDescent="0.3">
      <c r="C7" s="163" t="s">
        <v>265</v>
      </c>
      <c r="D7" s="164">
        <v>10</v>
      </c>
    </row>
    <row r="8" spans="2:39" ht="16.5" thickTop="1" thickBot="1" x14ac:dyDescent="0.3"/>
    <row r="9" spans="2:39" ht="16.5" thickTop="1" thickBot="1" x14ac:dyDescent="0.3">
      <c r="D9" s="165" t="str">
        <f>+SPanno!D6</f>
        <v>ANNO 1</v>
      </c>
      <c r="E9" s="165" t="str">
        <f>+SPanno!E6</f>
        <v>ANNO 2</v>
      </c>
      <c r="F9" s="165" t="str">
        <f>+SPanno!F6</f>
        <v>ANNO 3</v>
      </c>
      <c r="G9" s="165" t="str">
        <f>+SPanno!G6</f>
        <v>ANNO 4</v>
      </c>
      <c r="H9" s="165" t="str">
        <f>+SPanno!H6</f>
        <v>ANNO 5</v>
      </c>
      <c r="I9" s="165" t="str">
        <f>+SPanno!I6</f>
        <v>ANNO 6</v>
      </c>
      <c r="J9" s="165" t="str">
        <f>+SPanno!J6</f>
        <v>ANNO 7</v>
      </c>
      <c r="K9" s="165" t="str">
        <f>+SPanno!K6</f>
        <v>ANNO 8</v>
      </c>
      <c r="L9" s="165" t="str">
        <f>+SPanno!L6</f>
        <v>ANNO 9</v>
      </c>
      <c r="M9" s="165" t="str">
        <f>+SPanno!M6</f>
        <v>ANNO 10</v>
      </c>
      <c r="N9" s="165" t="str">
        <f>+SPanno!N6</f>
        <v>ANNO 11</v>
      </c>
      <c r="O9" s="165" t="str">
        <f>+SPanno!O6</f>
        <v>ANNO 12</v>
      </c>
      <c r="P9" s="165" t="str">
        <f>+SPanno!P6</f>
        <v>ANNO 13</v>
      </c>
      <c r="Q9" s="165" t="str">
        <f>+SPanno!Q6</f>
        <v>ANNO 14</v>
      </c>
      <c r="R9" s="165" t="str">
        <f>+SPanno!R6</f>
        <v>ANNO 15</v>
      </c>
      <c r="S9" s="165" t="str">
        <f>+SPanno!S6</f>
        <v>ANNO 16</v>
      </c>
      <c r="T9" s="165" t="str">
        <f>+SPanno!T6</f>
        <v>ANNO 17</v>
      </c>
      <c r="U9" s="165" t="str">
        <f>+SPanno!U6</f>
        <v>ANNO 18</v>
      </c>
      <c r="V9" s="165" t="str">
        <f>+SPanno!V6</f>
        <v>ANNO 19</v>
      </c>
      <c r="W9" s="165" t="str">
        <f>+SPanno!W6</f>
        <v>ANNO 20</v>
      </c>
      <c r="X9" s="165" t="str">
        <f>+SPanno!X6</f>
        <v>ANNO 21</v>
      </c>
      <c r="Y9" s="165" t="str">
        <f>+SPanno!Y6</f>
        <v>ANNO 22</v>
      </c>
      <c r="Z9" s="165" t="str">
        <f>+SPanno!Z6</f>
        <v>ANNO 23</v>
      </c>
      <c r="AA9" s="165" t="str">
        <f>+SPanno!AA6</f>
        <v>ANNO 24</v>
      </c>
      <c r="AB9" s="165" t="str">
        <f>+SPanno!AB6</f>
        <v>ANNO 25</v>
      </c>
      <c r="AC9" s="165" t="str">
        <f>+SPanno!AC6</f>
        <v>ANNO 26</v>
      </c>
      <c r="AD9" s="165" t="str">
        <f>+SPanno!AD6</f>
        <v>ANNO 27</v>
      </c>
      <c r="AE9" s="165" t="str">
        <f>+SPanno!AE6</f>
        <v>ANNO 28</v>
      </c>
      <c r="AF9" s="165" t="str">
        <f>+SPanno!AF6</f>
        <v>ANNO 29</v>
      </c>
      <c r="AG9" s="165" t="str">
        <f>+SPanno!AG6</f>
        <v>ANNO 30</v>
      </c>
      <c r="AH9" s="165" t="str">
        <f>+SPanno!AH6</f>
        <v>ANNO 31</v>
      </c>
      <c r="AI9" s="165" t="str">
        <f>+SPanno!AI6</f>
        <v>ANNO 32</v>
      </c>
      <c r="AJ9" s="165" t="str">
        <f>+SPanno!AJ6</f>
        <v>ANNO 33</v>
      </c>
      <c r="AK9" s="165" t="str">
        <f>+SPanno!AK6</f>
        <v>ANNO 34</v>
      </c>
      <c r="AL9" s="165" t="str">
        <f>+SPanno!AL6</f>
        <v>ANNO 35</v>
      </c>
      <c r="AM9" s="165" t="str">
        <f>+SPanno!AM6</f>
        <v>ANNO 36</v>
      </c>
    </row>
    <row r="10" spans="2:39" ht="16.5" thickTop="1" thickBot="1" x14ac:dyDescent="0.3">
      <c r="C10" t="s">
        <v>266</v>
      </c>
      <c r="D10" s="140">
        <v>0</v>
      </c>
      <c r="E10" s="140"/>
      <c r="F10" s="140">
        <v>100000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</row>
    <row r="11" spans="2:39" ht="16.5" thickTop="1" thickBot="1" x14ac:dyDescent="0.3"/>
    <row r="12" spans="2:39" ht="16.5" thickTop="1" thickBot="1" x14ac:dyDescent="0.3">
      <c r="C12" t="s">
        <v>267</v>
      </c>
      <c r="D12" s="140"/>
      <c r="E12" s="140"/>
      <c r="F12" s="140"/>
      <c r="G12" s="140"/>
      <c r="H12" s="140">
        <v>50000</v>
      </c>
      <c r="I12" s="140"/>
      <c r="J12" s="140"/>
      <c r="K12" s="140"/>
      <c r="L12" s="140"/>
      <c r="M12" s="140"/>
      <c r="N12" s="140"/>
      <c r="O12" s="140"/>
      <c r="P12" s="140"/>
      <c r="Q12" s="140">
        <v>50000</v>
      </c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</row>
    <row r="13" spans="2:39" ht="16.5" thickTop="1" thickBot="1" x14ac:dyDescent="0.3"/>
    <row r="14" spans="2:39" ht="16.5" thickTop="1" thickBot="1" x14ac:dyDescent="0.3">
      <c r="C14" t="s">
        <v>268</v>
      </c>
      <c r="D14" s="140">
        <f>+D10-D12</f>
        <v>0</v>
      </c>
      <c r="E14" s="140">
        <f>+SUM($D10:E10)-SUM($D12:E12)</f>
        <v>0</v>
      </c>
      <c r="F14" s="140">
        <f>+SUM($D10:F10)-SUM($D12:F12)</f>
        <v>100000</v>
      </c>
      <c r="G14" s="140">
        <f>+SUM($D10:G10)-SUM($D12:G12)</f>
        <v>100000</v>
      </c>
      <c r="H14" s="140">
        <f>+SUM($D10:H10)-SUM($D12:H12)</f>
        <v>50000</v>
      </c>
      <c r="I14" s="140">
        <f>+SUM($D10:I10)-SUM($D12:I12)</f>
        <v>50000</v>
      </c>
      <c r="J14" s="140">
        <f>+SUM($D10:J10)-SUM($D12:J12)</f>
        <v>50000</v>
      </c>
      <c r="K14" s="140">
        <f>+SUM($D10:K10)-SUM($D12:K12)</f>
        <v>50000</v>
      </c>
      <c r="L14" s="140">
        <f>+SUM($D10:L10)-SUM($D12:L12)</f>
        <v>50000</v>
      </c>
      <c r="M14" s="140">
        <f>+SUM($D10:M10)-SUM($D12:M12)</f>
        <v>50000</v>
      </c>
      <c r="N14" s="140">
        <f>+SUM($D10:N10)-SUM($D12:N12)</f>
        <v>50000</v>
      </c>
      <c r="O14" s="140">
        <f>+SUM($D10:O10)-SUM($D12:O12)</f>
        <v>50000</v>
      </c>
      <c r="P14" s="140">
        <f>+SUM($D10:P10)-SUM($D12:P12)</f>
        <v>50000</v>
      </c>
      <c r="Q14" s="140">
        <f>+SUM($D10:Q10)-SUM($D12:Q12)</f>
        <v>0</v>
      </c>
      <c r="R14" s="140">
        <f>+SUM($D10:R10)-SUM($D12:R12)</f>
        <v>0</v>
      </c>
      <c r="S14" s="140">
        <f>+SUM($D10:S10)-SUM($D12:S12)</f>
        <v>0</v>
      </c>
      <c r="T14" s="140">
        <f>+SUM($D10:T10)-SUM($D12:T12)</f>
        <v>0</v>
      </c>
      <c r="U14" s="140">
        <f>+SUM($D10:U10)-SUM($D12:U12)</f>
        <v>0</v>
      </c>
      <c r="V14" s="140">
        <f>+SUM($D10:V10)-SUM($D12:V12)</f>
        <v>0</v>
      </c>
      <c r="W14" s="140">
        <f>+SUM($D10:W10)-SUM($D12:W12)</f>
        <v>0</v>
      </c>
      <c r="X14" s="140">
        <f>+SUM($D10:X10)-SUM($D12:X12)</f>
        <v>0</v>
      </c>
      <c r="Y14" s="140">
        <f>+SUM($D10:Y10)-SUM($D12:Y12)</f>
        <v>0</v>
      </c>
      <c r="Z14" s="140">
        <f>+SUM($D10:Z10)-SUM($D12:Z12)</f>
        <v>0</v>
      </c>
      <c r="AA14" s="140">
        <f>+SUM($D10:AA10)-SUM($D12:AA12)</f>
        <v>0</v>
      </c>
      <c r="AB14" s="140">
        <f>+SUM($D10:AB10)-SUM($D12:AB12)</f>
        <v>0</v>
      </c>
      <c r="AC14" s="140">
        <f>+SUM($D10:AC10)-SUM($D12:AC12)</f>
        <v>0</v>
      </c>
      <c r="AD14" s="140">
        <f>+SUM($D10:AD10)-SUM($D12:AD12)</f>
        <v>0</v>
      </c>
      <c r="AE14" s="140">
        <f>+SUM($D10:AE10)-SUM($D12:AE12)</f>
        <v>0</v>
      </c>
      <c r="AF14" s="140">
        <f>+SUM($D10:AF10)-SUM($D12:AF12)</f>
        <v>0</v>
      </c>
      <c r="AG14" s="140">
        <f>+SUM($D10:AG10)-SUM($D12:AG12)</f>
        <v>0</v>
      </c>
      <c r="AH14" s="140">
        <f>+SUM($D10:AH10)-SUM($D12:AH12)</f>
        <v>0</v>
      </c>
      <c r="AI14" s="140">
        <f>+SUM($D10:AI10)-SUM($D12:AI12)</f>
        <v>0</v>
      </c>
      <c r="AJ14" s="140">
        <f>+SUM($D10:AJ10)-SUM($D12:AJ12)</f>
        <v>0</v>
      </c>
      <c r="AK14" s="140">
        <f>+SUM($D10:AK10)-SUM($D12:AK12)</f>
        <v>0</v>
      </c>
      <c r="AL14" s="140">
        <f>+SUM($D10:AL10)-SUM($D12:AL12)</f>
        <v>0</v>
      </c>
      <c r="AM14" s="140">
        <f>+SUM($D10:AM10)-SUM($D12:AM12)</f>
        <v>0</v>
      </c>
    </row>
    <row r="15" spans="2:39" ht="16.5" thickTop="1" thickBot="1" x14ac:dyDescent="0.3"/>
    <row r="16" spans="2:39" ht="16.5" thickTop="1" thickBot="1" x14ac:dyDescent="0.3">
      <c r="C16" t="s">
        <v>269</v>
      </c>
      <c r="D16" s="140">
        <f>+IF(D10=0,0,D10*(1/(D7)))</f>
        <v>0</v>
      </c>
      <c r="E16" s="140">
        <f>+IF(D16&gt;0,($F$10*(1/($D$7))),IF(E10=0,0,$F$10*(1/($D$7))))*IF(AND(D18=0,E14=0),0,1)</f>
        <v>0</v>
      </c>
      <c r="F16" s="140">
        <f>+IF(E16&gt;0,($F$10*(1/($D$7))),IF(F10=0,0,$F$10*(1/($D$7))))*IF(AND(E18=0,F10=0),0,1)</f>
        <v>10000</v>
      </c>
      <c r="G16" s="140">
        <f t="shared" ref="G16:AM16" si="0">+IF(F16&gt;0,($F$10*(1/($D$7))),IF(G10=0,0,$F$10*(1/($D$7))))*IF(AND(F18=0,G10=0),0,1)</f>
        <v>10000</v>
      </c>
      <c r="H16" s="140">
        <f t="shared" si="0"/>
        <v>10000</v>
      </c>
      <c r="I16" s="140">
        <f t="shared" si="0"/>
        <v>10000</v>
      </c>
      <c r="J16" s="140">
        <f t="shared" si="0"/>
        <v>10000</v>
      </c>
      <c r="K16" s="140">
        <f t="shared" si="0"/>
        <v>10000</v>
      </c>
      <c r="L16" s="140">
        <f t="shared" si="0"/>
        <v>10000</v>
      </c>
      <c r="M16" s="140">
        <f t="shared" si="0"/>
        <v>10000</v>
      </c>
      <c r="N16" s="140">
        <f t="shared" si="0"/>
        <v>10000</v>
      </c>
      <c r="O16" s="140">
        <f t="shared" si="0"/>
        <v>10000</v>
      </c>
      <c r="P16" s="140">
        <f t="shared" si="0"/>
        <v>0</v>
      </c>
      <c r="Q16" s="140">
        <f t="shared" si="0"/>
        <v>0</v>
      </c>
      <c r="R16" s="140">
        <f t="shared" si="0"/>
        <v>0</v>
      </c>
      <c r="S16" s="140">
        <f t="shared" si="0"/>
        <v>0</v>
      </c>
      <c r="T16" s="140">
        <f t="shared" si="0"/>
        <v>0</v>
      </c>
      <c r="U16" s="140">
        <f t="shared" si="0"/>
        <v>0</v>
      </c>
      <c r="V16" s="140">
        <f t="shared" si="0"/>
        <v>0</v>
      </c>
      <c r="W16" s="140">
        <f t="shared" si="0"/>
        <v>0</v>
      </c>
      <c r="X16" s="140">
        <f t="shared" si="0"/>
        <v>0</v>
      </c>
      <c r="Y16" s="140">
        <f t="shared" si="0"/>
        <v>0</v>
      </c>
      <c r="Z16" s="140">
        <f t="shared" si="0"/>
        <v>0</v>
      </c>
      <c r="AA16" s="140">
        <f t="shared" si="0"/>
        <v>0</v>
      </c>
      <c r="AB16" s="140">
        <f t="shared" si="0"/>
        <v>0</v>
      </c>
      <c r="AC16" s="140">
        <f t="shared" si="0"/>
        <v>0</v>
      </c>
      <c r="AD16" s="140">
        <f t="shared" si="0"/>
        <v>0</v>
      </c>
      <c r="AE16" s="140">
        <f t="shared" si="0"/>
        <v>0</v>
      </c>
      <c r="AF16" s="140">
        <f t="shared" si="0"/>
        <v>0</v>
      </c>
      <c r="AG16" s="140">
        <f t="shared" si="0"/>
        <v>0</v>
      </c>
      <c r="AH16" s="140">
        <f t="shared" si="0"/>
        <v>0</v>
      </c>
      <c r="AI16" s="140">
        <f t="shared" si="0"/>
        <v>0</v>
      </c>
      <c r="AJ16" s="140">
        <f t="shared" si="0"/>
        <v>0</v>
      </c>
      <c r="AK16" s="140">
        <f t="shared" si="0"/>
        <v>0</v>
      </c>
      <c r="AL16" s="140">
        <f t="shared" si="0"/>
        <v>0</v>
      </c>
      <c r="AM16" s="140">
        <f t="shared" si="0"/>
        <v>0</v>
      </c>
    </row>
    <row r="17" spans="2:39" ht="16.5" thickTop="1" thickBot="1" x14ac:dyDescent="0.3"/>
    <row r="18" spans="2:39" ht="16.5" thickTop="1" thickBot="1" x14ac:dyDescent="0.3">
      <c r="C18" t="s">
        <v>270</v>
      </c>
      <c r="D18" s="140">
        <f>+D10-D16</f>
        <v>0</v>
      </c>
      <c r="E18" s="140">
        <f>+SUM($D10:E10)-SUM($D16:E16)</f>
        <v>0</v>
      </c>
      <c r="F18" s="140">
        <f>+SUM($D10:F10)-SUM($D16:F16)</f>
        <v>90000</v>
      </c>
      <c r="G18" s="140">
        <f>+SUM($D10:G10)-SUM($D16:G16)</f>
        <v>80000</v>
      </c>
      <c r="H18" s="140">
        <f>+SUM($D10:H10)-SUM($D16:H16)</f>
        <v>70000</v>
      </c>
      <c r="I18" s="140">
        <f>+SUM($D10:I10)-SUM($D16:I16)</f>
        <v>60000</v>
      </c>
      <c r="J18" s="140">
        <f>+SUM($D10:J10)-SUM($D16:J16)</f>
        <v>50000</v>
      </c>
      <c r="K18" s="140">
        <f>+SUM($D10:K10)-SUM($D16:K16)</f>
        <v>40000</v>
      </c>
      <c r="L18" s="140">
        <f>+SUM($D10:L10)-SUM($D16:L16)</f>
        <v>30000</v>
      </c>
      <c r="M18" s="140">
        <f>+SUM($D10:M10)-SUM($D16:M16)</f>
        <v>20000</v>
      </c>
      <c r="N18" s="140">
        <f>+SUM($D10:N10)-SUM($D16:N16)</f>
        <v>10000</v>
      </c>
      <c r="O18" s="140">
        <f>+SUM($D10:O10)-SUM($D16:O16)</f>
        <v>0</v>
      </c>
      <c r="P18" s="140">
        <f>+SUM($D10:P10)-SUM($D16:P16)</f>
        <v>0</v>
      </c>
      <c r="Q18" s="140">
        <f>+SUM($D10:Q10)-SUM($D16:Q16)</f>
        <v>0</v>
      </c>
      <c r="R18" s="140">
        <f>+SUM($D10:R10)-SUM($D16:R16)</f>
        <v>0</v>
      </c>
      <c r="S18" s="140">
        <f>+SUM($D10:S10)-SUM($D16:S16)</f>
        <v>0</v>
      </c>
      <c r="T18" s="140">
        <f>+SUM($D10:T10)-SUM($D16:T16)</f>
        <v>0</v>
      </c>
      <c r="U18" s="140">
        <f>+SUM($D10:U10)-SUM($D16:U16)</f>
        <v>0</v>
      </c>
      <c r="V18" s="140">
        <f>+SUM($D10:V10)-SUM($D16:V16)</f>
        <v>0</v>
      </c>
      <c r="W18" s="140">
        <f>+SUM($D10:W10)-SUM($D16:W16)</f>
        <v>0</v>
      </c>
      <c r="X18" s="140">
        <f>+SUM($D10:X10)-SUM($D16:X16)</f>
        <v>0</v>
      </c>
      <c r="Y18" s="140">
        <f>+SUM($D10:Y10)-SUM($D16:Y16)</f>
        <v>0</v>
      </c>
      <c r="Z18" s="140">
        <f>+SUM($D10:Z10)-SUM($D16:Z16)</f>
        <v>0</v>
      </c>
      <c r="AA18" s="140">
        <f>+SUM($D10:AA10)-SUM($D16:AA16)</f>
        <v>0</v>
      </c>
      <c r="AB18" s="140">
        <f>+SUM($D10:AB10)-SUM($D16:AB16)</f>
        <v>0</v>
      </c>
      <c r="AC18" s="140">
        <f>+SUM($D10:AC10)-SUM($D16:AC16)</f>
        <v>0</v>
      </c>
      <c r="AD18" s="140">
        <f>+SUM($D10:AD10)-SUM($D16:AD16)</f>
        <v>0</v>
      </c>
      <c r="AE18" s="140">
        <f>+SUM($D10:AE10)-SUM($D16:AE16)</f>
        <v>0</v>
      </c>
      <c r="AF18" s="140">
        <f>+SUM($D10:AF10)-SUM($D16:AF16)</f>
        <v>0</v>
      </c>
      <c r="AG18" s="140">
        <f>+SUM($D10:AG10)-SUM($D16:AG16)</f>
        <v>0</v>
      </c>
      <c r="AH18" s="140">
        <f>+SUM($D10:AH10)-SUM($D16:AH16)</f>
        <v>0</v>
      </c>
      <c r="AI18" s="140">
        <f>+SUM($D10:AI10)-SUM($D16:AI16)</f>
        <v>0</v>
      </c>
      <c r="AJ18" s="140">
        <f>+SUM($D10:AJ10)-SUM($D16:AJ16)</f>
        <v>0</v>
      </c>
      <c r="AK18" s="140">
        <f>+SUM($D10:AK10)-SUM($D16:AK16)</f>
        <v>0</v>
      </c>
      <c r="AL18" s="140">
        <f>+SUM($D10:AL10)-SUM($D16:AL16)</f>
        <v>0</v>
      </c>
      <c r="AM18" s="140">
        <f>+SUM($D10:AM10)-SUM($D16:AM16)</f>
        <v>0</v>
      </c>
    </row>
    <row r="19" spans="2:39" ht="15.75" thickTop="1" x14ac:dyDescent="0.25"/>
    <row r="21" spans="2:39" x14ac:dyDescent="0.25">
      <c r="B21" s="23" t="s">
        <v>271</v>
      </c>
    </row>
    <row r="22" spans="2:39" ht="15.75" thickBot="1" x14ac:dyDescent="0.3"/>
    <row r="23" spans="2:39" ht="16.5" thickTop="1" thickBot="1" x14ac:dyDescent="0.3">
      <c r="C23" t="s">
        <v>264</v>
      </c>
      <c r="D23" s="140">
        <v>50000</v>
      </c>
    </row>
    <row r="24" spans="2:39" ht="16.5" thickTop="1" thickBot="1" x14ac:dyDescent="0.3">
      <c r="C24" s="163" t="s">
        <v>272</v>
      </c>
      <c r="D24" s="164">
        <v>2</v>
      </c>
    </row>
    <row r="25" spans="2:39" ht="16.5" thickTop="1" thickBot="1" x14ac:dyDescent="0.3"/>
    <row r="26" spans="2:39" ht="16.5" thickTop="1" thickBot="1" x14ac:dyDescent="0.3">
      <c r="D26" s="165" t="str">
        <f>+D9</f>
        <v>ANNO 1</v>
      </c>
      <c r="E26" s="165" t="str">
        <f t="shared" ref="E26:AM26" si="1">+E9</f>
        <v>ANNO 2</v>
      </c>
      <c r="F26" s="165" t="str">
        <f t="shared" si="1"/>
        <v>ANNO 3</v>
      </c>
      <c r="G26" s="165" t="str">
        <f t="shared" si="1"/>
        <v>ANNO 4</v>
      </c>
      <c r="H26" s="165" t="str">
        <f t="shared" si="1"/>
        <v>ANNO 5</v>
      </c>
      <c r="I26" s="165" t="str">
        <f t="shared" si="1"/>
        <v>ANNO 6</v>
      </c>
      <c r="J26" s="165" t="str">
        <f t="shared" si="1"/>
        <v>ANNO 7</v>
      </c>
      <c r="K26" s="165" t="str">
        <f t="shared" si="1"/>
        <v>ANNO 8</v>
      </c>
      <c r="L26" s="165" t="str">
        <f t="shared" si="1"/>
        <v>ANNO 9</v>
      </c>
      <c r="M26" s="165" t="str">
        <f t="shared" si="1"/>
        <v>ANNO 10</v>
      </c>
      <c r="N26" s="165" t="str">
        <f t="shared" si="1"/>
        <v>ANNO 11</v>
      </c>
      <c r="O26" s="165" t="str">
        <f t="shared" si="1"/>
        <v>ANNO 12</v>
      </c>
      <c r="P26" s="165" t="str">
        <f t="shared" si="1"/>
        <v>ANNO 13</v>
      </c>
      <c r="Q26" s="165" t="str">
        <f t="shared" si="1"/>
        <v>ANNO 14</v>
      </c>
      <c r="R26" s="165" t="str">
        <f t="shared" si="1"/>
        <v>ANNO 15</v>
      </c>
      <c r="S26" s="165" t="str">
        <f t="shared" si="1"/>
        <v>ANNO 16</v>
      </c>
      <c r="T26" s="165" t="str">
        <f t="shared" si="1"/>
        <v>ANNO 17</v>
      </c>
      <c r="U26" s="165" t="str">
        <f t="shared" si="1"/>
        <v>ANNO 18</v>
      </c>
      <c r="V26" s="165" t="str">
        <f t="shared" si="1"/>
        <v>ANNO 19</v>
      </c>
      <c r="W26" s="165" t="str">
        <f t="shared" si="1"/>
        <v>ANNO 20</v>
      </c>
      <c r="X26" s="165" t="str">
        <f t="shared" si="1"/>
        <v>ANNO 21</v>
      </c>
      <c r="Y26" s="165" t="str">
        <f t="shared" si="1"/>
        <v>ANNO 22</v>
      </c>
      <c r="Z26" s="165" t="str">
        <f t="shared" si="1"/>
        <v>ANNO 23</v>
      </c>
      <c r="AA26" s="165" t="str">
        <f t="shared" si="1"/>
        <v>ANNO 24</v>
      </c>
      <c r="AB26" s="165" t="str">
        <f t="shared" si="1"/>
        <v>ANNO 25</v>
      </c>
      <c r="AC26" s="165" t="str">
        <f t="shared" si="1"/>
        <v>ANNO 26</v>
      </c>
      <c r="AD26" s="165" t="str">
        <f t="shared" si="1"/>
        <v>ANNO 27</v>
      </c>
      <c r="AE26" s="165" t="str">
        <f t="shared" si="1"/>
        <v>ANNO 28</v>
      </c>
      <c r="AF26" s="165" t="str">
        <f t="shared" si="1"/>
        <v>ANNO 29</v>
      </c>
      <c r="AG26" s="165" t="str">
        <f t="shared" si="1"/>
        <v>ANNO 30</v>
      </c>
      <c r="AH26" s="165" t="str">
        <f t="shared" si="1"/>
        <v>ANNO 31</v>
      </c>
      <c r="AI26" s="165" t="str">
        <f t="shared" si="1"/>
        <v>ANNO 32</v>
      </c>
      <c r="AJ26" s="165" t="str">
        <f t="shared" si="1"/>
        <v>ANNO 33</v>
      </c>
      <c r="AK26" s="165" t="str">
        <f t="shared" si="1"/>
        <v>ANNO 34</v>
      </c>
      <c r="AL26" s="165" t="str">
        <f t="shared" si="1"/>
        <v>ANNO 35</v>
      </c>
      <c r="AM26" s="165" t="str">
        <f t="shared" si="1"/>
        <v>ANNO 36</v>
      </c>
    </row>
    <row r="27" spans="2:39" ht="16.5" thickTop="1" thickBot="1" x14ac:dyDescent="0.3">
      <c r="C27" t="s">
        <v>266</v>
      </c>
      <c r="D27" s="140"/>
      <c r="E27" s="140"/>
      <c r="F27" s="140">
        <v>50000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</row>
    <row r="28" spans="2:39" ht="16.5" thickTop="1" thickBot="1" x14ac:dyDescent="0.3"/>
    <row r="29" spans="2:39" ht="16.5" thickTop="1" thickBot="1" x14ac:dyDescent="0.3">
      <c r="C29" t="s">
        <v>267</v>
      </c>
      <c r="D29" s="140"/>
      <c r="E29" s="140"/>
      <c r="F29" s="140"/>
      <c r="G29" s="140"/>
      <c r="H29" s="140">
        <v>25000</v>
      </c>
      <c r="I29" s="140"/>
      <c r="J29" s="140"/>
      <c r="K29" s="140"/>
      <c r="L29" s="140"/>
      <c r="M29" s="140"/>
      <c r="N29" s="140"/>
      <c r="O29" s="140"/>
      <c r="P29" s="140"/>
      <c r="Q29" s="140">
        <v>25000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</row>
    <row r="30" spans="2:39" ht="16.5" thickTop="1" thickBot="1" x14ac:dyDescent="0.3"/>
    <row r="31" spans="2:39" ht="16.5" thickTop="1" thickBot="1" x14ac:dyDescent="0.3">
      <c r="C31" t="s">
        <v>268</v>
      </c>
      <c r="D31" s="140">
        <f>+D27-D29</f>
        <v>0</v>
      </c>
      <c r="E31" s="140">
        <f>+SUM($D27:E27)-SUM($D29:E29)</f>
        <v>0</v>
      </c>
      <c r="F31" s="140">
        <f>+SUM($D27:F27)-SUM($D29:F29)</f>
        <v>50000</v>
      </c>
      <c r="G31" s="140">
        <f>+SUM($D27:G27)-SUM($D29:G29)</f>
        <v>50000</v>
      </c>
      <c r="H31" s="140">
        <f>+SUM($D27:H27)-SUM($D29:H29)</f>
        <v>25000</v>
      </c>
      <c r="I31" s="140">
        <f>+SUM($D27:I27)-SUM($D29:I29)</f>
        <v>25000</v>
      </c>
      <c r="J31" s="140">
        <f>+SUM($D27:J27)-SUM($D29:J29)</f>
        <v>25000</v>
      </c>
      <c r="K31" s="140">
        <f>+SUM($D27:K27)-SUM($D29:K29)</f>
        <v>25000</v>
      </c>
      <c r="L31" s="140">
        <f>+SUM($D27:L27)-SUM($D29:L29)</f>
        <v>25000</v>
      </c>
      <c r="M31" s="140">
        <f>+SUM($D27:M27)-SUM($D29:M29)</f>
        <v>25000</v>
      </c>
      <c r="N31" s="140">
        <f>+SUM($D27:N27)-SUM($D29:N29)</f>
        <v>25000</v>
      </c>
      <c r="O31" s="140">
        <f>+SUM($D27:O27)-SUM($D29:O29)</f>
        <v>25000</v>
      </c>
      <c r="P31" s="140">
        <f>+SUM($D27:P27)-SUM($D29:P29)</f>
        <v>25000</v>
      </c>
      <c r="Q31" s="140">
        <f>+SUM($D27:Q27)-SUM($D29:Q29)</f>
        <v>0</v>
      </c>
      <c r="R31" s="140">
        <f>+SUM($D27:R27)-SUM($D29:R29)</f>
        <v>0</v>
      </c>
      <c r="S31" s="140">
        <f>+SUM($D27:S27)-SUM($D29:S29)</f>
        <v>0</v>
      </c>
      <c r="T31" s="140">
        <f>+SUM($D27:T27)-SUM($D29:T29)</f>
        <v>0</v>
      </c>
      <c r="U31" s="140">
        <f>+SUM($D27:U27)-SUM($D29:U29)</f>
        <v>0</v>
      </c>
      <c r="V31" s="140">
        <f>+SUM($D27:V27)-SUM($D29:V29)</f>
        <v>0</v>
      </c>
      <c r="W31" s="140">
        <f>+SUM($D27:W27)-SUM($D29:W29)</f>
        <v>0</v>
      </c>
      <c r="X31" s="140">
        <f>+SUM($D27:X27)-SUM($D29:X29)</f>
        <v>0</v>
      </c>
      <c r="Y31" s="140">
        <f>+SUM($D27:Y27)-SUM($D29:Y29)</f>
        <v>0</v>
      </c>
      <c r="Z31" s="140">
        <f>+SUM($D27:Z27)-SUM($D29:Z29)</f>
        <v>0</v>
      </c>
      <c r="AA31" s="140">
        <f>+SUM($D27:AA27)-SUM($D29:AA29)</f>
        <v>0</v>
      </c>
      <c r="AB31" s="140">
        <f>+SUM($D27:AB27)-SUM($D29:AB29)</f>
        <v>0</v>
      </c>
      <c r="AC31" s="140">
        <f>+SUM($D27:AC27)-SUM($D29:AC29)</f>
        <v>0</v>
      </c>
      <c r="AD31" s="140">
        <f>+SUM($D27:AD27)-SUM($D29:AD29)</f>
        <v>0</v>
      </c>
      <c r="AE31" s="140">
        <f>+SUM($D27:AE27)-SUM($D29:AE29)</f>
        <v>0</v>
      </c>
      <c r="AF31" s="140">
        <f>+SUM($D27:AF27)-SUM($D29:AF29)</f>
        <v>0</v>
      </c>
      <c r="AG31" s="140">
        <f>+SUM($D27:AG27)-SUM($D29:AG29)</f>
        <v>0</v>
      </c>
      <c r="AH31" s="140">
        <f>+SUM($D27:AH27)-SUM($D29:AH29)</f>
        <v>0</v>
      </c>
      <c r="AI31" s="140">
        <f>+SUM($D27:AI27)-SUM($D29:AI29)</f>
        <v>0</v>
      </c>
      <c r="AJ31" s="140">
        <f>+SUM($D27:AJ27)-SUM($D29:AJ29)</f>
        <v>0</v>
      </c>
      <c r="AK31" s="140">
        <f>+SUM($D27:AK27)-SUM($D29:AK29)</f>
        <v>0</v>
      </c>
      <c r="AL31" s="140">
        <f>+SUM($D27:AL27)-SUM($D29:AL29)</f>
        <v>0</v>
      </c>
      <c r="AM31" s="140">
        <f>+SUM($D27:AM27)-SUM($D29:AM29)</f>
        <v>0</v>
      </c>
    </row>
    <row r="32" spans="2:39" ht="16.5" thickTop="1" thickBot="1" x14ac:dyDescent="0.3"/>
    <row r="33" spans="3:39" ht="16.5" thickTop="1" thickBot="1" x14ac:dyDescent="0.3">
      <c r="C33" t="s">
        <v>269</v>
      </c>
      <c r="D33" s="140">
        <f>+IF(D27=0,0,D27*(1/(D24*12)))</f>
        <v>0</v>
      </c>
      <c r="E33" s="140">
        <f>+IF(D33&gt;0,($F$27*(1/($D$24))),IF(E27=0,0,$F$27*(1/($D$24))))*IF(AND(D33&gt;0,D35=0),0,1)</f>
        <v>0</v>
      </c>
      <c r="F33" s="140">
        <f t="shared" ref="F33:AM33" si="2">+IF(E33&gt;0,($F$27*(1/($D$24))),IF(F27=0,0,$F$27*(1/($D$24))))*IF(AND(E33&gt;0,E35=0),0,1)</f>
        <v>25000</v>
      </c>
      <c r="G33" s="140">
        <f t="shared" si="2"/>
        <v>25000</v>
      </c>
      <c r="H33" s="140">
        <f t="shared" si="2"/>
        <v>0</v>
      </c>
      <c r="I33" s="140">
        <f t="shared" si="2"/>
        <v>0</v>
      </c>
      <c r="J33" s="140">
        <f t="shared" si="2"/>
        <v>0</v>
      </c>
      <c r="K33" s="140">
        <f t="shared" si="2"/>
        <v>0</v>
      </c>
      <c r="L33" s="140">
        <f t="shared" si="2"/>
        <v>0</v>
      </c>
      <c r="M33" s="140">
        <f t="shared" si="2"/>
        <v>0</v>
      </c>
      <c r="N33" s="140">
        <f t="shared" si="2"/>
        <v>0</v>
      </c>
      <c r="O33" s="140">
        <f t="shared" si="2"/>
        <v>0</v>
      </c>
      <c r="P33" s="140">
        <f t="shared" si="2"/>
        <v>0</v>
      </c>
      <c r="Q33" s="140">
        <f t="shared" si="2"/>
        <v>0</v>
      </c>
      <c r="R33" s="140">
        <f t="shared" si="2"/>
        <v>0</v>
      </c>
      <c r="S33" s="140">
        <f t="shared" si="2"/>
        <v>0</v>
      </c>
      <c r="T33" s="140">
        <f t="shared" si="2"/>
        <v>0</v>
      </c>
      <c r="U33" s="140">
        <f t="shared" si="2"/>
        <v>0</v>
      </c>
      <c r="V33" s="140">
        <f t="shared" si="2"/>
        <v>0</v>
      </c>
      <c r="W33" s="140">
        <f t="shared" si="2"/>
        <v>0</v>
      </c>
      <c r="X33" s="140">
        <f t="shared" si="2"/>
        <v>0</v>
      </c>
      <c r="Y33" s="140">
        <f t="shared" si="2"/>
        <v>0</v>
      </c>
      <c r="Z33" s="140">
        <f t="shared" si="2"/>
        <v>0</v>
      </c>
      <c r="AA33" s="140">
        <f t="shared" si="2"/>
        <v>0</v>
      </c>
      <c r="AB33" s="140">
        <f t="shared" si="2"/>
        <v>0</v>
      </c>
      <c r="AC33" s="140">
        <f t="shared" si="2"/>
        <v>0</v>
      </c>
      <c r="AD33" s="140">
        <f t="shared" si="2"/>
        <v>0</v>
      </c>
      <c r="AE33" s="140">
        <f t="shared" si="2"/>
        <v>0</v>
      </c>
      <c r="AF33" s="140">
        <f t="shared" si="2"/>
        <v>0</v>
      </c>
      <c r="AG33" s="140">
        <f t="shared" si="2"/>
        <v>0</v>
      </c>
      <c r="AH33" s="140">
        <f t="shared" si="2"/>
        <v>0</v>
      </c>
      <c r="AI33" s="140">
        <f t="shared" si="2"/>
        <v>0</v>
      </c>
      <c r="AJ33" s="140">
        <f t="shared" si="2"/>
        <v>0</v>
      </c>
      <c r="AK33" s="140">
        <f t="shared" si="2"/>
        <v>0</v>
      </c>
      <c r="AL33" s="140">
        <f t="shared" si="2"/>
        <v>0</v>
      </c>
      <c r="AM33" s="140">
        <f t="shared" si="2"/>
        <v>0</v>
      </c>
    </row>
    <row r="34" spans="3:39" ht="16.5" thickTop="1" thickBot="1" x14ac:dyDescent="0.3"/>
    <row r="35" spans="3:39" ht="16.5" thickTop="1" thickBot="1" x14ac:dyDescent="0.3">
      <c r="C35" t="s">
        <v>270</v>
      </c>
      <c r="D35" s="140">
        <f>+D27-D33</f>
        <v>0</v>
      </c>
      <c r="E35" s="140">
        <f>+SUM($D27:E27)-SUM($D33:E33)</f>
        <v>0</v>
      </c>
      <c r="F35" s="140">
        <f>+SUM($D27:F27)-SUM($D33:F33)</f>
        <v>25000</v>
      </c>
      <c r="G35" s="140">
        <f>+SUM($D27:G27)-SUM($D33:G33)</f>
        <v>0</v>
      </c>
      <c r="H35" s="140">
        <f>+SUM($D27:H27)-SUM($D33:H33)</f>
        <v>0</v>
      </c>
      <c r="I35" s="140">
        <f>+SUM($D27:I27)-SUM($D33:I33)</f>
        <v>0</v>
      </c>
      <c r="J35" s="140">
        <f>+SUM($D27:J27)-SUM($D33:J33)</f>
        <v>0</v>
      </c>
      <c r="K35" s="140">
        <f>+SUM($D27:K27)-SUM($D33:K33)</f>
        <v>0</v>
      </c>
      <c r="L35" s="140">
        <f>+SUM($D27:L27)-SUM($D33:L33)</f>
        <v>0</v>
      </c>
      <c r="M35" s="140">
        <f>+SUM($D27:M27)-SUM($D33:M33)</f>
        <v>0</v>
      </c>
      <c r="N35" s="140">
        <f>+SUM($D27:N27)-SUM($D33:N33)</f>
        <v>0</v>
      </c>
      <c r="O35" s="140">
        <f>+SUM($D27:O27)-SUM($D33:O33)</f>
        <v>0</v>
      </c>
      <c r="P35" s="140">
        <f>+SUM($D27:P27)-SUM($D33:P33)</f>
        <v>0</v>
      </c>
      <c r="Q35" s="140">
        <f>+SUM($D27:Q27)-SUM($D33:Q33)</f>
        <v>0</v>
      </c>
      <c r="R35" s="140">
        <f>+SUM($D27:R27)-SUM($D33:R33)</f>
        <v>0</v>
      </c>
      <c r="S35" s="140">
        <f>+SUM($D27:S27)-SUM($D33:S33)</f>
        <v>0</v>
      </c>
      <c r="T35" s="140">
        <f>+SUM($D27:T27)-SUM($D33:T33)</f>
        <v>0</v>
      </c>
      <c r="U35" s="140">
        <f>+SUM($D27:U27)-SUM($D33:U33)</f>
        <v>0</v>
      </c>
      <c r="V35" s="140">
        <f>+SUM($D27:V27)-SUM($D33:V33)</f>
        <v>0</v>
      </c>
      <c r="W35" s="140">
        <f>+SUM($D27:W27)-SUM($D33:W33)</f>
        <v>0</v>
      </c>
      <c r="X35" s="140">
        <f>+SUM($D27:X27)-SUM($D33:X33)</f>
        <v>0</v>
      </c>
      <c r="Y35" s="140">
        <f>+SUM($D27:Y27)-SUM($D33:Y33)</f>
        <v>0</v>
      </c>
      <c r="Z35" s="140">
        <f>+SUM($D27:Z27)-SUM($D33:Z33)</f>
        <v>0</v>
      </c>
      <c r="AA35" s="140">
        <f>+SUM($D27:AA27)-SUM($D33:AA33)</f>
        <v>0</v>
      </c>
      <c r="AB35" s="140">
        <f>+SUM($D27:AB27)-SUM($D33:AB33)</f>
        <v>0</v>
      </c>
      <c r="AC35" s="166">
        <f>+SUM($D27:AC27)-SUM($D33:AC33)</f>
        <v>0</v>
      </c>
      <c r="AD35" s="140">
        <f>+SUM($D27:AD27)-SUM($D33:AD33)</f>
        <v>0</v>
      </c>
      <c r="AE35" s="140">
        <f>+SUM($D27:AE27)-SUM($D33:AE33)</f>
        <v>0</v>
      </c>
      <c r="AF35" s="140">
        <f>+SUM($D27:AF27)-SUM($D33:AF33)</f>
        <v>0</v>
      </c>
      <c r="AG35" s="140">
        <f>+SUM($D27:AG27)-SUM($D33:AG33)</f>
        <v>0</v>
      </c>
      <c r="AH35" s="140">
        <f>+SUM($D27:AH27)-SUM($D33:AH33)</f>
        <v>0</v>
      </c>
      <c r="AI35" s="140">
        <f>+SUM($D27:AI27)-SUM($D33:AI33)</f>
        <v>0</v>
      </c>
      <c r="AJ35" s="140">
        <f>+SUM($D27:AJ27)-SUM($D33:AJ33)</f>
        <v>0</v>
      </c>
      <c r="AK35" s="140">
        <f>+SUM($D27:AK27)-SUM($D33:AK33)</f>
        <v>0</v>
      </c>
      <c r="AL35" s="140">
        <f>+SUM($D27:AL27)-SUM($D33:AL33)</f>
        <v>0</v>
      </c>
      <c r="AM35" s="140">
        <f>+SUM($D27:AM27)-SUM($D33:AM33)</f>
        <v>0</v>
      </c>
    </row>
    <row r="36" spans="3:39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AQ38"/>
  <sheetViews>
    <sheetView showGridLines="0" workbookViewId="0">
      <selection activeCell="E5" sqref="E4:E5"/>
    </sheetView>
  </sheetViews>
  <sheetFormatPr defaultColWidth="13.5703125" defaultRowHeight="15" x14ac:dyDescent="0.25"/>
  <cols>
    <col min="1" max="1" width="32.7109375" bestFit="1" customWidth="1"/>
    <col min="2" max="2" width="30.28515625" bestFit="1" customWidth="1"/>
  </cols>
  <sheetData>
    <row r="1" spans="1:38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8" ht="15.75" thickBot="1" x14ac:dyDescent="0.3">
      <c r="A2" s="157" t="s">
        <v>241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38" ht="16.5" thickTop="1" thickBot="1" x14ac:dyDescent="0.3">
      <c r="A3" s="144" t="s">
        <v>242</v>
      </c>
      <c r="B3" s="173">
        <v>3</v>
      </c>
      <c r="C3" s="145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38" ht="16.5" thickTop="1" thickBot="1" x14ac:dyDescent="0.3">
      <c r="A4" s="144" t="s">
        <v>243</v>
      </c>
      <c r="B4" s="174">
        <v>0.06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</row>
    <row r="5" spans="1:38" ht="16.5" thickTop="1" thickBot="1" x14ac:dyDescent="0.3">
      <c r="A5" s="144" t="s">
        <v>255</v>
      </c>
      <c r="B5" s="175">
        <v>10000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38" ht="16.5" thickTop="1" thickBot="1" x14ac:dyDescent="0.3">
      <c r="A6" s="144" t="s">
        <v>204</v>
      </c>
      <c r="B6" s="174">
        <v>0.22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38" ht="16.5" thickTop="1" thickBot="1" x14ac:dyDescent="0.3">
      <c r="A7" s="144" t="s">
        <v>256</v>
      </c>
      <c r="B7" s="175">
        <v>10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38" ht="16.5" thickTop="1" thickBot="1" x14ac:dyDescent="0.3">
      <c r="A8" s="144" t="s">
        <v>257</v>
      </c>
      <c r="B8" s="174">
        <v>0.1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</row>
    <row r="9" spans="1:38" ht="16.5" thickTop="1" thickBot="1" x14ac:dyDescent="0.3">
      <c r="A9" s="144" t="s">
        <v>245</v>
      </c>
      <c r="B9" s="173">
        <v>24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</row>
    <row r="10" spans="1:38" ht="16.5" thickTop="1" thickBot="1" x14ac:dyDescent="0.3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</row>
    <row r="11" spans="1:38" ht="16.5" thickTop="1" thickBot="1" x14ac:dyDescent="0.3">
      <c r="A11" s="144" t="s">
        <v>246</v>
      </c>
      <c r="B11" s="144" t="s">
        <v>476</v>
      </c>
      <c r="C11" s="176">
        <f>+B4</f>
        <v>0.06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</row>
    <row r="12" spans="1:38" ht="16.5" thickTop="1" thickBot="1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</row>
    <row r="13" spans="1:38" ht="16.5" thickTop="1" thickBot="1" x14ac:dyDescent="0.3">
      <c r="A13" s="144" t="s">
        <v>247</v>
      </c>
      <c r="B13" s="144" t="s">
        <v>476</v>
      </c>
      <c r="C13" s="175">
        <f>(B5*(1-B8))/((1-(1+C11)^(-B9))/C11)</f>
        <v>717.11104485189026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</row>
    <row r="14" spans="1:38" ht="15.75" thickTop="1" x14ac:dyDescent="0.25">
      <c r="A14" s="14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x14ac:dyDescent="0.25">
      <c r="A15" s="141"/>
      <c r="B15" s="148">
        <v>1</v>
      </c>
      <c r="C15" s="148">
        <f>+B15+1</f>
        <v>2</v>
      </c>
      <c r="D15" s="148">
        <f t="shared" ref="D15:AL15" si="0">+C15+1</f>
        <v>3</v>
      </c>
      <c r="E15" s="148">
        <f t="shared" si="0"/>
        <v>4</v>
      </c>
      <c r="F15" s="148">
        <f t="shared" si="0"/>
        <v>5</v>
      </c>
      <c r="G15" s="148">
        <f t="shared" si="0"/>
        <v>6</v>
      </c>
      <c r="H15" s="148">
        <f t="shared" si="0"/>
        <v>7</v>
      </c>
      <c r="I15" s="148">
        <f t="shared" si="0"/>
        <v>8</v>
      </c>
      <c r="J15" s="148">
        <f t="shared" si="0"/>
        <v>9</v>
      </c>
      <c r="K15" s="148">
        <f t="shared" si="0"/>
        <v>10</v>
      </c>
      <c r="L15" s="148">
        <f t="shared" si="0"/>
        <v>11</v>
      </c>
      <c r="M15" s="148">
        <f t="shared" si="0"/>
        <v>12</v>
      </c>
      <c r="N15" s="148">
        <f t="shared" si="0"/>
        <v>13</v>
      </c>
      <c r="O15" s="148">
        <f t="shared" si="0"/>
        <v>14</v>
      </c>
      <c r="P15" s="148">
        <f t="shared" si="0"/>
        <v>15</v>
      </c>
      <c r="Q15" s="148">
        <f t="shared" si="0"/>
        <v>16</v>
      </c>
      <c r="R15" s="148">
        <f t="shared" si="0"/>
        <v>17</v>
      </c>
      <c r="S15" s="148">
        <f t="shared" si="0"/>
        <v>18</v>
      </c>
      <c r="T15" s="148">
        <f t="shared" si="0"/>
        <v>19</v>
      </c>
      <c r="U15" s="148">
        <f t="shared" si="0"/>
        <v>20</v>
      </c>
      <c r="V15" s="148">
        <f t="shared" si="0"/>
        <v>21</v>
      </c>
      <c r="W15" s="148">
        <f t="shared" si="0"/>
        <v>22</v>
      </c>
      <c r="X15" s="148">
        <f t="shared" si="0"/>
        <v>23</v>
      </c>
      <c r="Y15" s="148">
        <f t="shared" si="0"/>
        <v>24</v>
      </c>
      <c r="Z15" s="148">
        <f t="shared" si="0"/>
        <v>25</v>
      </c>
      <c r="AA15" s="148">
        <f t="shared" si="0"/>
        <v>26</v>
      </c>
      <c r="AB15" s="148">
        <f t="shared" si="0"/>
        <v>27</v>
      </c>
      <c r="AC15" s="148">
        <f t="shared" si="0"/>
        <v>28</v>
      </c>
      <c r="AD15" s="148">
        <f t="shared" si="0"/>
        <v>29</v>
      </c>
      <c r="AE15" s="148">
        <f t="shared" si="0"/>
        <v>30</v>
      </c>
      <c r="AF15" s="148">
        <f t="shared" si="0"/>
        <v>31</v>
      </c>
      <c r="AG15" s="148">
        <f t="shared" si="0"/>
        <v>32</v>
      </c>
      <c r="AH15" s="148">
        <f t="shared" si="0"/>
        <v>33</v>
      </c>
      <c r="AI15" s="148">
        <f t="shared" si="0"/>
        <v>34</v>
      </c>
      <c r="AJ15" s="148">
        <f t="shared" si="0"/>
        <v>35</v>
      </c>
      <c r="AK15" s="148">
        <f t="shared" si="0"/>
        <v>36</v>
      </c>
      <c r="AL15" s="148">
        <f t="shared" si="0"/>
        <v>37</v>
      </c>
    </row>
    <row r="16" spans="1:38" x14ac:dyDescent="0.25">
      <c r="A16" s="149" t="s">
        <v>244</v>
      </c>
      <c r="B16" s="150" t="str">
        <f>+SPanno!D6</f>
        <v>ANNO 1</v>
      </c>
      <c r="C16" s="150" t="str">
        <f>+SPanno!E6</f>
        <v>ANNO 2</v>
      </c>
      <c r="D16" s="150" t="str">
        <f>+SPanno!F6</f>
        <v>ANNO 3</v>
      </c>
      <c r="E16" s="150" t="str">
        <f>+SPanno!G6</f>
        <v>ANNO 4</v>
      </c>
      <c r="F16" s="150" t="str">
        <f>+SPanno!H6</f>
        <v>ANNO 5</v>
      </c>
      <c r="G16" s="150" t="str">
        <f>+SPanno!I6</f>
        <v>ANNO 6</v>
      </c>
      <c r="H16" s="150" t="str">
        <f>+SPanno!J6</f>
        <v>ANNO 7</v>
      </c>
      <c r="I16" s="150" t="str">
        <f>+SPanno!K6</f>
        <v>ANNO 8</v>
      </c>
      <c r="J16" s="150" t="str">
        <f>+SPanno!L6</f>
        <v>ANNO 9</v>
      </c>
      <c r="K16" s="150" t="str">
        <f>+SPanno!M6</f>
        <v>ANNO 10</v>
      </c>
      <c r="L16" s="150" t="str">
        <f>+SPanno!N6</f>
        <v>ANNO 11</v>
      </c>
      <c r="M16" s="150" t="str">
        <f>+SPanno!O6</f>
        <v>ANNO 12</v>
      </c>
      <c r="N16" s="150" t="str">
        <f>+SPanno!P6</f>
        <v>ANNO 13</v>
      </c>
      <c r="O16" s="150" t="str">
        <f>+SPanno!Q6</f>
        <v>ANNO 14</v>
      </c>
      <c r="P16" s="150" t="str">
        <f>+SPanno!R6</f>
        <v>ANNO 15</v>
      </c>
      <c r="Q16" s="150" t="str">
        <f>+SPanno!S6</f>
        <v>ANNO 16</v>
      </c>
      <c r="R16" s="150" t="str">
        <f>+SPanno!T6</f>
        <v>ANNO 17</v>
      </c>
      <c r="S16" s="150" t="str">
        <f>+SPanno!U6</f>
        <v>ANNO 18</v>
      </c>
      <c r="T16" s="150" t="str">
        <f>+SPanno!V6</f>
        <v>ANNO 19</v>
      </c>
      <c r="U16" s="150" t="str">
        <f>+SPanno!W6</f>
        <v>ANNO 20</v>
      </c>
      <c r="V16" s="150" t="str">
        <f>+SPanno!X6</f>
        <v>ANNO 21</v>
      </c>
      <c r="W16" s="150" t="str">
        <f>+SPanno!Y6</f>
        <v>ANNO 22</v>
      </c>
      <c r="X16" s="150" t="str">
        <f>+SPanno!Z6</f>
        <v>ANNO 23</v>
      </c>
      <c r="Y16" s="150" t="str">
        <f>+SPanno!AA6</f>
        <v>ANNO 24</v>
      </c>
      <c r="Z16" s="150" t="str">
        <f>+SPanno!AB6</f>
        <v>ANNO 25</v>
      </c>
      <c r="AA16" s="150" t="str">
        <f>+SPanno!AC6</f>
        <v>ANNO 26</v>
      </c>
      <c r="AB16" s="150" t="str">
        <f>+SPanno!AD6</f>
        <v>ANNO 27</v>
      </c>
      <c r="AC16" s="150" t="str">
        <f>+SPanno!AE6</f>
        <v>ANNO 28</v>
      </c>
      <c r="AD16" s="150" t="str">
        <f>+SPanno!AF6</f>
        <v>ANNO 29</v>
      </c>
      <c r="AE16" s="150" t="str">
        <f>+SPanno!AG6</f>
        <v>ANNO 30</v>
      </c>
      <c r="AF16" s="150" t="str">
        <f>+SPanno!AH6</f>
        <v>ANNO 31</v>
      </c>
      <c r="AG16" s="150" t="str">
        <f>+SPanno!AI6</f>
        <v>ANNO 32</v>
      </c>
      <c r="AH16" s="150" t="str">
        <f>+SPanno!AJ6</f>
        <v>ANNO 33</v>
      </c>
      <c r="AI16" s="150" t="str">
        <f>+SPanno!AK6</f>
        <v>ANNO 34</v>
      </c>
      <c r="AJ16" s="150" t="str">
        <f>+SPanno!AL6</f>
        <v>ANNO 35</v>
      </c>
      <c r="AK16" s="150" t="str">
        <f>+SPanno!AM6</f>
        <v>ANNO 36</v>
      </c>
      <c r="AL16" s="150" t="s">
        <v>195</v>
      </c>
    </row>
    <row r="17" spans="1:38" x14ac:dyDescent="0.25">
      <c r="A17" s="158" t="s">
        <v>248</v>
      </c>
      <c r="B17" s="151"/>
      <c r="C17" s="151">
        <f t="shared" ref="C17:AL17" si="1">+IF(C15&gt;=$C3,$C13,0)*IF(B22&lt;1,0,1)</f>
        <v>0</v>
      </c>
      <c r="D17" s="151">
        <f t="shared" si="1"/>
        <v>0</v>
      </c>
      <c r="E17" s="151">
        <f t="shared" si="1"/>
        <v>717.11104485189026</v>
      </c>
      <c r="F17" s="151">
        <f t="shared" si="1"/>
        <v>717.11104485189026</v>
      </c>
      <c r="G17" s="151">
        <f t="shared" si="1"/>
        <v>717.11104485189026</v>
      </c>
      <c r="H17" s="151">
        <f t="shared" si="1"/>
        <v>717.11104485189026</v>
      </c>
      <c r="I17" s="151">
        <f t="shared" si="1"/>
        <v>717.11104485189026</v>
      </c>
      <c r="J17" s="151">
        <f t="shared" si="1"/>
        <v>717.11104485189026</v>
      </c>
      <c r="K17" s="151">
        <f t="shared" si="1"/>
        <v>717.11104485189026</v>
      </c>
      <c r="L17" s="151">
        <f t="shared" si="1"/>
        <v>717.11104485189026</v>
      </c>
      <c r="M17" s="151">
        <f t="shared" si="1"/>
        <v>717.11104485189026</v>
      </c>
      <c r="N17" s="151">
        <f t="shared" si="1"/>
        <v>717.11104485189026</v>
      </c>
      <c r="O17" s="151">
        <f t="shared" si="1"/>
        <v>717.11104485189026</v>
      </c>
      <c r="P17" s="151">
        <f t="shared" si="1"/>
        <v>717.11104485189026</v>
      </c>
      <c r="Q17" s="151">
        <f t="shared" si="1"/>
        <v>717.11104485189026</v>
      </c>
      <c r="R17" s="151">
        <f t="shared" si="1"/>
        <v>717.11104485189026</v>
      </c>
      <c r="S17" s="151">
        <f t="shared" si="1"/>
        <v>717.11104485189026</v>
      </c>
      <c r="T17" s="151">
        <f t="shared" si="1"/>
        <v>717.11104485189026</v>
      </c>
      <c r="U17" s="151">
        <f t="shared" si="1"/>
        <v>717.11104485189026</v>
      </c>
      <c r="V17" s="151">
        <f t="shared" si="1"/>
        <v>717.11104485189026</v>
      </c>
      <c r="W17" s="151">
        <f t="shared" si="1"/>
        <v>717.11104485189026</v>
      </c>
      <c r="X17" s="151">
        <f t="shared" si="1"/>
        <v>717.11104485189026</v>
      </c>
      <c r="Y17" s="151">
        <f t="shared" si="1"/>
        <v>717.11104485189026</v>
      </c>
      <c r="Z17" s="151">
        <f t="shared" si="1"/>
        <v>717.11104485189026</v>
      </c>
      <c r="AA17" s="151">
        <f t="shared" si="1"/>
        <v>717.11104485189026</v>
      </c>
      <c r="AB17" s="151">
        <f t="shared" si="1"/>
        <v>717.11104485189026</v>
      </c>
      <c r="AC17" s="151">
        <f t="shared" si="1"/>
        <v>0</v>
      </c>
      <c r="AD17" s="151">
        <f t="shared" si="1"/>
        <v>0</v>
      </c>
      <c r="AE17" s="151">
        <f t="shared" si="1"/>
        <v>0</v>
      </c>
      <c r="AF17" s="151">
        <f t="shared" si="1"/>
        <v>0</v>
      </c>
      <c r="AG17" s="151">
        <f t="shared" si="1"/>
        <v>0</v>
      </c>
      <c r="AH17" s="151">
        <f t="shared" si="1"/>
        <v>0</v>
      </c>
      <c r="AI17" s="151">
        <f t="shared" si="1"/>
        <v>0</v>
      </c>
      <c r="AJ17" s="151">
        <f t="shared" si="1"/>
        <v>0</v>
      </c>
      <c r="AK17" s="151">
        <f t="shared" si="1"/>
        <v>0</v>
      </c>
      <c r="AL17" s="151">
        <f t="shared" si="1"/>
        <v>0</v>
      </c>
    </row>
    <row r="18" spans="1:38" x14ac:dyDescent="0.25">
      <c r="A18" s="158" t="s">
        <v>249</v>
      </c>
      <c r="B18" s="151"/>
      <c r="C18" s="151">
        <f t="shared" ref="C18:AJ18" si="2">C17-C20</f>
        <v>0</v>
      </c>
      <c r="D18" s="151">
        <f t="shared" si="2"/>
        <v>0</v>
      </c>
      <c r="E18" s="151">
        <f t="shared" si="2"/>
        <v>177.11104485189026</v>
      </c>
      <c r="F18" s="151">
        <f t="shared" si="2"/>
        <v>187.73770754300369</v>
      </c>
      <c r="G18" s="151">
        <f t="shared" si="2"/>
        <v>199.00196999558386</v>
      </c>
      <c r="H18" s="151">
        <f t="shared" si="2"/>
        <v>210.94208819531895</v>
      </c>
      <c r="I18" s="151">
        <f t="shared" si="2"/>
        <v>223.59861348703811</v>
      </c>
      <c r="J18" s="151">
        <f t="shared" si="2"/>
        <v>237.01453029626038</v>
      </c>
      <c r="K18" s="151">
        <f t="shared" si="2"/>
        <v>251.23540211403599</v>
      </c>
      <c r="L18" s="151">
        <f t="shared" si="2"/>
        <v>266.30952624087814</v>
      </c>
      <c r="M18" s="151">
        <f t="shared" si="2"/>
        <v>282.28809781533084</v>
      </c>
      <c r="N18" s="151">
        <f t="shared" si="2"/>
        <v>299.22538368425069</v>
      </c>
      <c r="O18" s="151">
        <f t="shared" si="2"/>
        <v>317.17890670530574</v>
      </c>
      <c r="P18" s="151">
        <f t="shared" si="2"/>
        <v>336.20964110762407</v>
      </c>
      <c r="Q18" s="151">
        <f t="shared" si="2"/>
        <v>356.38221957408149</v>
      </c>
      <c r="R18" s="151">
        <f t="shared" si="2"/>
        <v>377.76515274852636</v>
      </c>
      <c r="S18" s="151">
        <f t="shared" si="2"/>
        <v>400.43106191343799</v>
      </c>
      <c r="T18" s="151">
        <f t="shared" si="2"/>
        <v>424.45692562824422</v>
      </c>
      <c r="U18" s="151">
        <f t="shared" si="2"/>
        <v>449.92434116593887</v>
      </c>
      <c r="V18" s="151">
        <f t="shared" si="2"/>
        <v>476.91980163589517</v>
      </c>
      <c r="W18" s="151">
        <f t="shared" si="2"/>
        <v>505.53498973404891</v>
      </c>
      <c r="X18" s="151">
        <f t="shared" si="2"/>
        <v>535.86708911809183</v>
      </c>
      <c r="Y18" s="151">
        <f t="shared" si="2"/>
        <v>568.01911446517738</v>
      </c>
      <c r="Z18" s="151">
        <f t="shared" si="2"/>
        <v>602.10026133308793</v>
      </c>
      <c r="AA18" s="151">
        <f t="shared" si="2"/>
        <v>638.22627701307329</v>
      </c>
      <c r="AB18" s="151">
        <f t="shared" si="2"/>
        <v>676.51985363385757</v>
      </c>
      <c r="AC18" s="151">
        <f t="shared" si="2"/>
        <v>0</v>
      </c>
      <c r="AD18" s="151">
        <f t="shared" si="2"/>
        <v>0</v>
      </c>
      <c r="AE18" s="151">
        <f t="shared" si="2"/>
        <v>0</v>
      </c>
      <c r="AF18" s="151">
        <f t="shared" si="2"/>
        <v>0</v>
      </c>
      <c r="AG18" s="151">
        <f t="shared" si="2"/>
        <v>0</v>
      </c>
      <c r="AH18" s="151">
        <f t="shared" si="2"/>
        <v>0</v>
      </c>
      <c r="AI18" s="151">
        <f t="shared" si="2"/>
        <v>0</v>
      </c>
      <c r="AJ18" s="151">
        <f t="shared" si="2"/>
        <v>0</v>
      </c>
      <c r="AK18" s="151">
        <f>AK17-AK20</f>
        <v>0</v>
      </c>
      <c r="AL18" s="151"/>
    </row>
    <row r="19" spans="1:38" x14ac:dyDescent="0.25">
      <c r="A19" s="158" t="s">
        <v>250</v>
      </c>
      <c r="B19" s="151"/>
      <c r="C19" s="151">
        <f t="shared" ref="C19:P19" si="3">(C18+B19)*(IF(B22&lt;1,0,1))</f>
        <v>0</v>
      </c>
      <c r="D19" s="151">
        <f t="shared" si="3"/>
        <v>0</v>
      </c>
      <c r="E19" s="151">
        <f t="shared" si="3"/>
        <v>177.11104485189026</v>
      </c>
      <c r="F19" s="151">
        <f t="shared" si="3"/>
        <v>364.84875239489395</v>
      </c>
      <c r="G19" s="151">
        <f t="shared" si="3"/>
        <v>563.85072239047781</v>
      </c>
      <c r="H19" s="151">
        <f t="shared" si="3"/>
        <v>774.79281058579681</v>
      </c>
      <c r="I19" s="151">
        <f t="shared" si="3"/>
        <v>998.39142407283498</v>
      </c>
      <c r="J19" s="151">
        <f t="shared" si="3"/>
        <v>1235.4059543690953</v>
      </c>
      <c r="K19" s="151">
        <f t="shared" si="3"/>
        <v>1486.6413564831314</v>
      </c>
      <c r="L19" s="151">
        <f t="shared" si="3"/>
        <v>1752.9508827240095</v>
      </c>
      <c r="M19" s="151">
        <f t="shared" si="3"/>
        <v>2035.2389805393404</v>
      </c>
      <c r="N19" s="151">
        <f t="shared" si="3"/>
        <v>2334.464364223591</v>
      </c>
      <c r="O19" s="151">
        <f t="shared" si="3"/>
        <v>2651.6432709288965</v>
      </c>
      <c r="P19" s="151">
        <f t="shared" si="3"/>
        <v>2987.8529120365206</v>
      </c>
      <c r="Q19" s="151">
        <f>(Q18+P19)*(IF(P22&lt;1,0,1))</f>
        <v>3344.2351316106019</v>
      </c>
      <c r="R19" s="151">
        <f t="shared" ref="R19:AK19" si="4">(R18+Q19)*(IF(Q22&lt;1,0,1))</f>
        <v>3722.0002843591283</v>
      </c>
      <c r="S19" s="151">
        <f t="shared" si="4"/>
        <v>4122.4313462725659</v>
      </c>
      <c r="T19" s="151">
        <f t="shared" si="4"/>
        <v>4546.8882719008097</v>
      </c>
      <c r="U19" s="151">
        <f t="shared" si="4"/>
        <v>4996.8126130667488</v>
      </c>
      <c r="V19" s="151">
        <f t="shared" si="4"/>
        <v>5473.7324147026438</v>
      </c>
      <c r="W19" s="151">
        <f t="shared" si="4"/>
        <v>5979.2674044366931</v>
      </c>
      <c r="X19" s="151">
        <f t="shared" si="4"/>
        <v>6515.134493554785</v>
      </c>
      <c r="Y19" s="151">
        <f t="shared" si="4"/>
        <v>7083.1536080199621</v>
      </c>
      <c r="Z19" s="151">
        <f t="shared" si="4"/>
        <v>7685.2538693530496</v>
      </c>
      <c r="AA19" s="151">
        <f t="shared" si="4"/>
        <v>8323.4801463661224</v>
      </c>
      <c r="AB19" s="151">
        <f t="shared" si="4"/>
        <v>8999.99999999998</v>
      </c>
      <c r="AC19" s="151">
        <f t="shared" si="4"/>
        <v>0</v>
      </c>
      <c r="AD19" s="151">
        <f t="shared" si="4"/>
        <v>0</v>
      </c>
      <c r="AE19" s="151">
        <f t="shared" si="4"/>
        <v>0</v>
      </c>
      <c r="AF19" s="151">
        <f t="shared" si="4"/>
        <v>0</v>
      </c>
      <c r="AG19" s="151">
        <f t="shared" si="4"/>
        <v>0</v>
      </c>
      <c r="AH19" s="151">
        <f t="shared" si="4"/>
        <v>0</v>
      </c>
      <c r="AI19" s="151">
        <f t="shared" si="4"/>
        <v>0</v>
      </c>
      <c r="AJ19" s="151">
        <f t="shared" si="4"/>
        <v>0</v>
      </c>
      <c r="AK19" s="151">
        <f t="shared" si="4"/>
        <v>0</v>
      </c>
      <c r="AL19" s="151"/>
    </row>
    <row r="20" spans="1:38" x14ac:dyDescent="0.25">
      <c r="A20" s="158" t="s">
        <v>251</v>
      </c>
      <c r="B20" s="151"/>
      <c r="C20" s="151">
        <f>IF(C17&gt;0,B22*$C11,0)</f>
        <v>0</v>
      </c>
      <c r="D20" s="151">
        <f>IF(D17&gt;0,C22*$C11,0)</f>
        <v>0</v>
      </c>
      <c r="E20" s="151">
        <f t="shared" ref="E20:AK20" si="5">IF(E17&gt;0,D22*$C11,0)</f>
        <v>540</v>
      </c>
      <c r="F20" s="151">
        <f t="shared" si="5"/>
        <v>529.37333730888656</v>
      </c>
      <c r="G20" s="151">
        <f t="shared" si="5"/>
        <v>518.10907485630639</v>
      </c>
      <c r="H20" s="151">
        <f t="shared" si="5"/>
        <v>506.16895665657131</v>
      </c>
      <c r="I20" s="151">
        <f t="shared" si="5"/>
        <v>493.51243136485215</v>
      </c>
      <c r="J20" s="151">
        <f t="shared" si="5"/>
        <v>480.09651455562988</v>
      </c>
      <c r="K20" s="151">
        <f t="shared" si="5"/>
        <v>465.87564273785426</v>
      </c>
      <c r="L20" s="151">
        <f t="shared" si="5"/>
        <v>450.80151861101211</v>
      </c>
      <c r="M20" s="151">
        <f t="shared" si="5"/>
        <v>434.82294703655941</v>
      </c>
      <c r="N20" s="151">
        <f t="shared" si="5"/>
        <v>417.88566116763957</v>
      </c>
      <c r="O20" s="151">
        <f t="shared" si="5"/>
        <v>399.93213814658452</v>
      </c>
      <c r="P20" s="151">
        <f t="shared" si="5"/>
        <v>380.90140374426619</v>
      </c>
      <c r="Q20" s="151">
        <f t="shared" si="5"/>
        <v>360.72882527780877</v>
      </c>
      <c r="R20" s="151">
        <f t="shared" si="5"/>
        <v>339.34589210336389</v>
      </c>
      <c r="S20" s="151">
        <f t="shared" si="5"/>
        <v>316.67998293845227</v>
      </c>
      <c r="T20" s="151">
        <f t="shared" si="5"/>
        <v>292.65411922364603</v>
      </c>
      <c r="U20" s="151">
        <f t="shared" si="5"/>
        <v>267.18670368595139</v>
      </c>
      <c r="V20" s="151">
        <f t="shared" si="5"/>
        <v>240.19124321599506</v>
      </c>
      <c r="W20" s="151">
        <f t="shared" si="5"/>
        <v>211.57605511784135</v>
      </c>
      <c r="X20" s="151">
        <f t="shared" si="5"/>
        <v>181.2439557337984</v>
      </c>
      <c r="Y20" s="151">
        <f t="shared" si="5"/>
        <v>149.0919303867129</v>
      </c>
      <c r="Z20" s="151">
        <f t="shared" si="5"/>
        <v>115.01078351880227</v>
      </c>
      <c r="AA20" s="151">
        <f t="shared" si="5"/>
        <v>78.884767838817027</v>
      </c>
      <c r="AB20" s="151">
        <f t="shared" si="5"/>
        <v>40.591191218032655</v>
      </c>
      <c r="AC20" s="151">
        <f t="shared" si="5"/>
        <v>0</v>
      </c>
      <c r="AD20" s="151">
        <f t="shared" si="5"/>
        <v>0</v>
      </c>
      <c r="AE20" s="151">
        <f t="shared" si="5"/>
        <v>0</v>
      </c>
      <c r="AF20" s="151">
        <f t="shared" si="5"/>
        <v>0</v>
      </c>
      <c r="AG20" s="151">
        <f t="shared" si="5"/>
        <v>0</v>
      </c>
      <c r="AH20" s="151">
        <f t="shared" si="5"/>
        <v>0</v>
      </c>
      <c r="AI20" s="151">
        <f t="shared" si="5"/>
        <v>0</v>
      </c>
      <c r="AJ20" s="151">
        <f t="shared" si="5"/>
        <v>0</v>
      </c>
      <c r="AK20" s="151">
        <f t="shared" si="5"/>
        <v>0</v>
      </c>
      <c r="AL20" s="151"/>
    </row>
    <row r="21" spans="1:38" x14ac:dyDescent="0.25">
      <c r="A21" s="158" t="s">
        <v>258</v>
      </c>
      <c r="B21" s="151"/>
      <c r="C21" s="151">
        <f>+(IF(AND(B22&lt;1,C17&gt;0),$B$5*$B$8,0))</f>
        <v>0</v>
      </c>
      <c r="D21" s="151">
        <f>+(IF(AND(D22&lt;1,D17&gt;0),$B$5*$B$8,0))</f>
        <v>0</v>
      </c>
      <c r="E21" s="151">
        <f t="shared" ref="E21:AL21" si="6">+(IF(AND(E22&lt;1,E17&gt;0),$B$5*$B$8,0))</f>
        <v>0</v>
      </c>
      <c r="F21" s="151">
        <f t="shared" si="6"/>
        <v>0</v>
      </c>
      <c r="G21" s="151">
        <f t="shared" si="6"/>
        <v>0</v>
      </c>
      <c r="H21" s="151">
        <f t="shared" si="6"/>
        <v>0</v>
      </c>
      <c r="I21" s="151">
        <f t="shared" si="6"/>
        <v>0</v>
      </c>
      <c r="J21" s="151">
        <f t="shared" si="6"/>
        <v>0</v>
      </c>
      <c r="K21" s="151">
        <f t="shared" si="6"/>
        <v>0</v>
      </c>
      <c r="L21" s="151">
        <f t="shared" si="6"/>
        <v>0</v>
      </c>
      <c r="M21" s="151">
        <f t="shared" si="6"/>
        <v>0</v>
      </c>
      <c r="N21" s="151">
        <f t="shared" si="6"/>
        <v>0</v>
      </c>
      <c r="O21" s="151">
        <f t="shared" si="6"/>
        <v>0</v>
      </c>
      <c r="P21" s="151">
        <f t="shared" si="6"/>
        <v>0</v>
      </c>
      <c r="Q21" s="151">
        <f t="shared" si="6"/>
        <v>0</v>
      </c>
      <c r="R21" s="151">
        <f t="shared" si="6"/>
        <v>0</v>
      </c>
      <c r="S21" s="151">
        <f t="shared" si="6"/>
        <v>0</v>
      </c>
      <c r="T21" s="151">
        <f t="shared" si="6"/>
        <v>0</v>
      </c>
      <c r="U21" s="151">
        <f t="shared" si="6"/>
        <v>0</v>
      </c>
      <c r="V21" s="151">
        <f t="shared" si="6"/>
        <v>0</v>
      </c>
      <c r="W21" s="151">
        <f t="shared" si="6"/>
        <v>0</v>
      </c>
      <c r="X21" s="151">
        <f t="shared" si="6"/>
        <v>0</v>
      </c>
      <c r="Y21" s="151">
        <f t="shared" si="6"/>
        <v>0</v>
      </c>
      <c r="Z21" s="151">
        <f t="shared" si="6"/>
        <v>0</v>
      </c>
      <c r="AA21" s="151">
        <f t="shared" si="6"/>
        <v>0</v>
      </c>
      <c r="AB21" s="151">
        <f t="shared" si="6"/>
        <v>1000</v>
      </c>
      <c r="AC21" s="151">
        <f t="shared" si="6"/>
        <v>0</v>
      </c>
      <c r="AD21" s="151">
        <f t="shared" si="6"/>
        <v>0</v>
      </c>
      <c r="AE21" s="151">
        <f t="shared" si="6"/>
        <v>0</v>
      </c>
      <c r="AF21" s="151">
        <f t="shared" si="6"/>
        <v>0</v>
      </c>
      <c r="AG21" s="151">
        <f t="shared" si="6"/>
        <v>0</v>
      </c>
      <c r="AH21" s="151">
        <f t="shared" si="6"/>
        <v>0</v>
      </c>
      <c r="AI21" s="151">
        <f t="shared" si="6"/>
        <v>0</v>
      </c>
      <c r="AJ21" s="151">
        <f t="shared" si="6"/>
        <v>0</v>
      </c>
      <c r="AK21" s="151">
        <f t="shared" si="6"/>
        <v>0</v>
      </c>
      <c r="AL21" s="151">
        <f t="shared" si="6"/>
        <v>0</v>
      </c>
    </row>
    <row r="22" spans="1:38" x14ac:dyDescent="0.25">
      <c r="A22" s="159" t="s">
        <v>252</v>
      </c>
      <c r="B22" s="151">
        <f t="shared" ref="B22:D22" si="7">IF(B15=$B3,($B5*(1-$B$8)),IF(C15&lt;$B3,0,(($B5*(1-$B$8))-B19)*IF(A22&lt;1,0,1)))</f>
        <v>0</v>
      </c>
      <c r="C22" s="151">
        <f t="shared" si="7"/>
        <v>0</v>
      </c>
      <c r="D22" s="151">
        <f t="shared" si="7"/>
        <v>9000</v>
      </c>
      <c r="E22" s="151">
        <f>IF(E15=$B3,($B5*(1-$B$8)),IF(F15&lt;$B3,0,(($B5*(1-$B$8))-E19)*IF(D22&lt;1,0,1)))</f>
        <v>8822.8889551481097</v>
      </c>
      <c r="F22" s="151">
        <f>IF(F15=$B3,($B5*(1-$B$8)),IF(G15&lt;$B3,0,(($B5*(1-$B$8))-F19)*IF(E22&lt;1,0,1)))</f>
        <v>8635.1512476051066</v>
      </c>
      <c r="G22" s="151">
        <f t="shared" ref="G22:AK22" si="8">IF(G15=$B3,($B5*(1-$B$8)),IF(H15&lt;$B3,0,(($B5*(1-$B$8))-G19)*IF(F22&lt;1,0,1)))</f>
        <v>8436.149277609522</v>
      </c>
      <c r="H22" s="151">
        <f t="shared" si="8"/>
        <v>8225.2071894142027</v>
      </c>
      <c r="I22" s="151">
        <f t="shared" si="8"/>
        <v>8001.6085759271646</v>
      </c>
      <c r="J22" s="151">
        <f t="shared" si="8"/>
        <v>7764.5940456309045</v>
      </c>
      <c r="K22" s="151">
        <f t="shared" si="8"/>
        <v>7513.3586435168691</v>
      </c>
      <c r="L22" s="151">
        <f t="shared" si="8"/>
        <v>7247.0491172759903</v>
      </c>
      <c r="M22" s="151">
        <f t="shared" si="8"/>
        <v>6964.7610194606596</v>
      </c>
      <c r="N22" s="151">
        <f t="shared" si="8"/>
        <v>6665.5356357764085</v>
      </c>
      <c r="O22" s="151">
        <f t="shared" si="8"/>
        <v>6348.3567290711035</v>
      </c>
      <c r="P22" s="151">
        <f t="shared" si="8"/>
        <v>6012.1470879634799</v>
      </c>
      <c r="Q22" s="151">
        <f t="shared" si="8"/>
        <v>5655.7648683893985</v>
      </c>
      <c r="R22" s="151">
        <f t="shared" si="8"/>
        <v>5277.9997156408717</v>
      </c>
      <c r="S22" s="151">
        <f t="shared" si="8"/>
        <v>4877.5686537274341</v>
      </c>
      <c r="T22" s="151">
        <f t="shared" si="8"/>
        <v>4453.1117280991903</v>
      </c>
      <c r="U22" s="151">
        <f t="shared" si="8"/>
        <v>4003.1873869332512</v>
      </c>
      <c r="V22" s="151">
        <f t="shared" si="8"/>
        <v>3526.2675852973562</v>
      </c>
      <c r="W22" s="151">
        <f t="shared" si="8"/>
        <v>3020.7325955633069</v>
      </c>
      <c r="X22" s="151">
        <f t="shared" si="8"/>
        <v>2484.865506445215</v>
      </c>
      <c r="Y22" s="151">
        <f t="shared" si="8"/>
        <v>1916.8463919800379</v>
      </c>
      <c r="Z22" s="151">
        <f t="shared" si="8"/>
        <v>1314.7461306469504</v>
      </c>
      <c r="AA22" s="151">
        <f t="shared" si="8"/>
        <v>676.51985363387757</v>
      </c>
      <c r="AB22" s="151">
        <f t="shared" si="8"/>
        <v>2.0008883439004421E-11</v>
      </c>
      <c r="AC22" s="151">
        <f t="shared" si="8"/>
        <v>0</v>
      </c>
      <c r="AD22" s="151">
        <f t="shared" si="8"/>
        <v>0</v>
      </c>
      <c r="AE22" s="151">
        <f t="shared" si="8"/>
        <v>0</v>
      </c>
      <c r="AF22" s="151">
        <f t="shared" si="8"/>
        <v>0</v>
      </c>
      <c r="AG22" s="151">
        <f t="shared" si="8"/>
        <v>0</v>
      </c>
      <c r="AH22" s="151">
        <f t="shared" si="8"/>
        <v>0</v>
      </c>
      <c r="AI22" s="151">
        <f t="shared" si="8"/>
        <v>0</v>
      </c>
      <c r="AJ22" s="151">
        <f t="shared" si="8"/>
        <v>0</v>
      </c>
      <c r="AK22" s="151">
        <f t="shared" si="8"/>
        <v>0</v>
      </c>
      <c r="AL22" s="151"/>
    </row>
    <row r="28" spans="1:38" s="160" customFormat="1" x14ac:dyDescent="0.25">
      <c r="A28" s="160" t="s">
        <v>259</v>
      </c>
      <c r="B28" s="161">
        <f>+B18+B21</f>
        <v>0</v>
      </c>
      <c r="C28" s="161">
        <f t="shared" ref="C28:AL28" si="9">+C18+C21</f>
        <v>0</v>
      </c>
      <c r="D28" s="161">
        <f t="shared" si="9"/>
        <v>0</v>
      </c>
      <c r="E28" s="161">
        <f t="shared" si="9"/>
        <v>177.11104485189026</v>
      </c>
      <c r="F28" s="161">
        <f t="shared" si="9"/>
        <v>187.73770754300369</v>
      </c>
      <c r="G28" s="161">
        <f t="shared" si="9"/>
        <v>199.00196999558386</v>
      </c>
      <c r="H28" s="161">
        <f t="shared" si="9"/>
        <v>210.94208819531895</v>
      </c>
      <c r="I28" s="161">
        <f t="shared" si="9"/>
        <v>223.59861348703811</v>
      </c>
      <c r="J28" s="161">
        <f t="shared" si="9"/>
        <v>237.01453029626038</v>
      </c>
      <c r="K28" s="161">
        <f t="shared" si="9"/>
        <v>251.23540211403599</v>
      </c>
      <c r="L28" s="161">
        <f t="shared" si="9"/>
        <v>266.30952624087814</v>
      </c>
      <c r="M28" s="161">
        <f t="shared" si="9"/>
        <v>282.28809781533084</v>
      </c>
      <c r="N28" s="161">
        <f t="shared" si="9"/>
        <v>299.22538368425069</v>
      </c>
      <c r="O28" s="161">
        <f t="shared" si="9"/>
        <v>317.17890670530574</v>
      </c>
      <c r="P28" s="161">
        <f t="shared" si="9"/>
        <v>336.20964110762407</v>
      </c>
      <c r="Q28" s="161">
        <f t="shared" si="9"/>
        <v>356.38221957408149</v>
      </c>
      <c r="R28" s="161">
        <f t="shared" si="9"/>
        <v>377.76515274852636</v>
      </c>
      <c r="S28" s="161">
        <f t="shared" si="9"/>
        <v>400.43106191343799</v>
      </c>
      <c r="T28" s="161">
        <f t="shared" si="9"/>
        <v>424.45692562824422</v>
      </c>
      <c r="U28" s="161">
        <f t="shared" si="9"/>
        <v>449.92434116593887</v>
      </c>
      <c r="V28" s="161">
        <f t="shared" si="9"/>
        <v>476.91980163589517</v>
      </c>
      <c r="W28" s="161">
        <f t="shared" si="9"/>
        <v>505.53498973404891</v>
      </c>
      <c r="X28" s="161">
        <f t="shared" si="9"/>
        <v>535.86708911809183</v>
      </c>
      <c r="Y28" s="161">
        <f t="shared" si="9"/>
        <v>568.01911446517738</v>
      </c>
      <c r="Z28" s="161">
        <f t="shared" si="9"/>
        <v>602.10026133308793</v>
      </c>
      <c r="AA28" s="161">
        <f t="shared" si="9"/>
        <v>638.22627701307329</v>
      </c>
      <c r="AB28" s="161">
        <f t="shared" si="9"/>
        <v>1676.5198536338576</v>
      </c>
      <c r="AC28" s="161">
        <f t="shared" si="9"/>
        <v>0</v>
      </c>
      <c r="AD28" s="161">
        <f t="shared" si="9"/>
        <v>0</v>
      </c>
      <c r="AE28" s="161">
        <f t="shared" si="9"/>
        <v>0</v>
      </c>
      <c r="AF28" s="161">
        <f t="shared" si="9"/>
        <v>0</v>
      </c>
      <c r="AG28" s="161">
        <f t="shared" si="9"/>
        <v>0</v>
      </c>
      <c r="AH28" s="161">
        <f t="shared" si="9"/>
        <v>0</v>
      </c>
      <c r="AI28" s="161">
        <f t="shared" si="9"/>
        <v>0</v>
      </c>
      <c r="AJ28" s="161">
        <f t="shared" si="9"/>
        <v>0</v>
      </c>
      <c r="AK28" s="161">
        <f t="shared" si="9"/>
        <v>0</v>
      </c>
      <c r="AL28" s="161">
        <f t="shared" si="9"/>
        <v>0</v>
      </c>
    </row>
    <row r="30" spans="1:38" s="160" customFormat="1" x14ac:dyDescent="0.25">
      <c r="A30" s="160" t="s">
        <v>260</v>
      </c>
      <c r="B30" s="161">
        <f>+B28</f>
        <v>0</v>
      </c>
      <c r="C30" s="161">
        <f t="shared" ref="C30:AL30" si="10">+C28</f>
        <v>0</v>
      </c>
      <c r="D30" s="161">
        <f t="shared" si="10"/>
        <v>0</v>
      </c>
      <c r="E30" s="161">
        <f t="shared" si="10"/>
        <v>177.11104485189026</v>
      </c>
      <c r="F30" s="161">
        <f t="shared" si="10"/>
        <v>187.73770754300369</v>
      </c>
      <c r="G30" s="161">
        <f t="shared" si="10"/>
        <v>199.00196999558386</v>
      </c>
      <c r="H30" s="161">
        <f t="shared" si="10"/>
        <v>210.94208819531895</v>
      </c>
      <c r="I30" s="161">
        <f t="shared" si="10"/>
        <v>223.59861348703811</v>
      </c>
      <c r="J30" s="161">
        <f t="shared" si="10"/>
        <v>237.01453029626038</v>
      </c>
      <c r="K30" s="161">
        <f t="shared" si="10"/>
        <v>251.23540211403599</v>
      </c>
      <c r="L30" s="161">
        <f t="shared" si="10"/>
        <v>266.30952624087814</v>
      </c>
      <c r="M30" s="161">
        <f t="shared" si="10"/>
        <v>282.28809781533084</v>
      </c>
      <c r="N30" s="161">
        <f t="shared" si="10"/>
        <v>299.22538368425069</v>
      </c>
      <c r="O30" s="161">
        <f t="shared" si="10"/>
        <v>317.17890670530574</v>
      </c>
      <c r="P30" s="161">
        <f t="shared" si="10"/>
        <v>336.20964110762407</v>
      </c>
      <c r="Q30" s="161">
        <f t="shared" si="10"/>
        <v>356.38221957408149</v>
      </c>
      <c r="R30" s="161">
        <f t="shared" si="10"/>
        <v>377.76515274852636</v>
      </c>
      <c r="S30" s="161">
        <f t="shared" si="10"/>
        <v>400.43106191343799</v>
      </c>
      <c r="T30" s="161">
        <f t="shared" si="10"/>
        <v>424.45692562824422</v>
      </c>
      <c r="U30" s="161">
        <f t="shared" si="10"/>
        <v>449.92434116593887</v>
      </c>
      <c r="V30" s="161">
        <f t="shared" si="10"/>
        <v>476.91980163589517</v>
      </c>
      <c r="W30" s="161">
        <f t="shared" si="10"/>
        <v>505.53498973404891</v>
      </c>
      <c r="X30" s="161">
        <f t="shared" si="10"/>
        <v>535.86708911809183</v>
      </c>
      <c r="Y30" s="161">
        <f t="shared" si="10"/>
        <v>568.01911446517738</v>
      </c>
      <c r="Z30" s="161">
        <f t="shared" si="10"/>
        <v>602.10026133308793</v>
      </c>
      <c r="AA30" s="161">
        <f t="shared" si="10"/>
        <v>638.22627701307329</v>
      </c>
      <c r="AB30" s="161">
        <f t="shared" si="10"/>
        <v>1676.5198536338576</v>
      </c>
      <c r="AC30" s="161">
        <f t="shared" si="10"/>
        <v>0</v>
      </c>
      <c r="AD30" s="161">
        <f t="shared" si="10"/>
        <v>0</v>
      </c>
      <c r="AE30" s="161">
        <f t="shared" si="10"/>
        <v>0</v>
      </c>
      <c r="AF30" s="161">
        <f t="shared" si="10"/>
        <v>0</v>
      </c>
      <c r="AG30" s="161">
        <f t="shared" si="10"/>
        <v>0</v>
      </c>
      <c r="AH30" s="161">
        <f t="shared" si="10"/>
        <v>0</v>
      </c>
      <c r="AI30" s="161">
        <f t="shared" si="10"/>
        <v>0</v>
      </c>
      <c r="AJ30" s="161">
        <f t="shared" si="10"/>
        <v>0</v>
      </c>
      <c r="AK30" s="161">
        <f t="shared" si="10"/>
        <v>0</v>
      </c>
      <c r="AL30" s="161">
        <f t="shared" si="10"/>
        <v>0</v>
      </c>
    </row>
    <row r="32" spans="1:38" s="160" customFormat="1" x14ac:dyDescent="0.25">
      <c r="A32" s="160" t="s">
        <v>261</v>
      </c>
      <c r="B32" s="161">
        <f>+B20</f>
        <v>0</v>
      </c>
      <c r="C32" s="161">
        <f t="shared" ref="C32:AL32" si="11">+C20</f>
        <v>0</v>
      </c>
      <c r="D32" s="161">
        <f t="shared" si="11"/>
        <v>0</v>
      </c>
      <c r="E32" s="161">
        <f t="shared" si="11"/>
        <v>540</v>
      </c>
      <c r="F32" s="161">
        <f t="shared" si="11"/>
        <v>529.37333730888656</v>
      </c>
      <c r="G32" s="161">
        <f t="shared" si="11"/>
        <v>518.10907485630639</v>
      </c>
      <c r="H32" s="161">
        <f t="shared" si="11"/>
        <v>506.16895665657131</v>
      </c>
      <c r="I32" s="161">
        <f t="shared" si="11"/>
        <v>493.51243136485215</v>
      </c>
      <c r="J32" s="161">
        <f t="shared" si="11"/>
        <v>480.09651455562988</v>
      </c>
      <c r="K32" s="161">
        <f t="shared" si="11"/>
        <v>465.87564273785426</v>
      </c>
      <c r="L32" s="161">
        <f t="shared" si="11"/>
        <v>450.80151861101211</v>
      </c>
      <c r="M32" s="161">
        <f t="shared" si="11"/>
        <v>434.82294703655941</v>
      </c>
      <c r="N32" s="161">
        <f t="shared" si="11"/>
        <v>417.88566116763957</v>
      </c>
      <c r="O32" s="161">
        <f t="shared" si="11"/>
        <v>399.93213814658452</v>
      </c>
      <c r="P32" s="161">
        <f t="shared" si="11"/>
        <v>380.90140374426619</v>
      </c>
      <c r="Q32" s="161">
        <f t="shared" si="11"/>
        <v>360.72882527780877</v>
      </c>
      <c r="R32" s="161">
        <f t="shared" si="11"/>
        <v>339.34589210336389</v>
      </c>
      <c r="S32" s="161">
        <f t="shared" si="11"/>
        <v>316.67998293845227</v>
      </c>
      <c r="T32" s="161">
        <f t="shared" si="11"/>
        <v>292.65411922364603</v>
      </c>
      <c r="U32" s="161">
        <f t="shared" si="11"/>
        <v>267.18670368595139</v>
      </c>
      <c r="V32" s="161">
        <f t="shared" si="11"/>
        <v>240.19124321599506</v>
      </c>
      <c r="W32" s="161">
        <f t="shared" si="11"/>
        <v>211.57605511784135</v>
      </c>
      <c r="X32" s="161">
        <f t="shared" si="11"/>
        <v>181.2439557337984</v>
      </c>
      <c r="Y32" s="161">
        <f t="shared" si="11"/>
        <v>149.0919303867129</v>
      </c>
      <c r="Z32" s="161">
        <f t="shared" si="11"/>
        <v>115.01078351880227</v>
      </c>
      <c r="AA32" s="161">
        <f t="shared" si="11"/>
        <v>78.884767838817027</v>
      </c>
      <c r="AB32" s="161">
        <f t="shared" si="11"/>
        <v>40.591191218032655</v>
      </c>
      <c r="AC32" s="161">
        <f t="shared" si="11"/>
        <v>0</v>
      </c>
      <c r="AD32" s="161">
        <f t="shared" si="11"/>
        <v>0</v>
      </c>
      <c r="AE32" s="161">
        <f t="shared" si="11"/>
        <v>0</v>
      </c>
      <c r="AF32" s="161">
        <f t="shared" si="11"/>
        <v>0</v>
      </c>
      <c r="AG32" s="161">
        <f t="shared" si="11"/>
        <v>0</v>
      </c>
      <c r="AH32" s="161">
        <f t="shared" si="11"/>
        <v>0</v>
      </c>
      <c r="AI32" s="161">
        <f t="shared" si="11"/>
        <v>0</v>
      </c>
      <c r="AJ32" s="161">
        <f t="shared" si="11"/>
        <v>0</v>
      </c>
      <c r="AK32" s="161">
        <f t="shared" si="11"/>
        <v>0</v>
      </c>
      <c r="AL32" s="161">
        <f t="shared" si="11"/>
        <v>0</v>
      </c>
    </row>
    <row r="34" spans="1:43" s="160" customFormat="1" x14ac:dyDescent="0.25">
      <c r="A34" s="160" t="s">
        <v>139</v>
      </c>
      <c r="B34" s="161">
        <f>+(B30+B32)*$B$6</f>
        <v>0</v>
      </c>
      <c r="C34" s="161">
        <f t="shared" ref="C34:AL34" si="12">+(C30+C32)*$B$6</f>
        <v>0</v>
      </c>
      <c r="D34" s="161">
        <f t="shared" si="12"/>
        <v>0</v>
      </c>
      <c r="E34" s="161">
        <f t="shared" si="12"/>
        <v>157.76442986741586</v>
      </c>
      <c r="F34" s="161">
        <f t="shared" si="12"/>
        <v>157.76442986741586</v>
      </c>
      <c r="G34" s="161">
        <f t="shared" si="12"/>
        <v>157.76442986741586</v>
      </c>
      <c r="H34" s="161">
        <f t="shared" si="12"/>
        <v>157.76442986741586</v>
      </c>
      <c r="I34" s="161">
        <f t="shared" si="12"/>
        <v>157.76442986741586</v>
      </c>
      <c r="J34" s="161">
        <f t="shared" si="12"/>
        <v>157.76442986741586</v>
      </c>
      <c r="K34" s="161">
        <f t="shared" si="12"/>
        <v>157.76442986741586</v>
      </c>
      <c r="L34" s="161">
        <f t="shared" si="12"/>
        <v>157.76442986741586</v>
      </c>
      <c r="M34" s="161">
        <f t="shared" si="12"/>
        <v>157.76442986741586</v>
      </c>
      <c r="N34" s="161">
        <f t="shared" si="12"/>
        <v>157.76442986741586</v>
      </c>
      <c r="O34" s="161">
        <f t="shared" si="12"/>
        <v>157.76442986741586</v>
      </c>
      <c r="P34" s="161">
        <f t="shared" si="12"/>
        <v>157.76442986741586</v>
      </c>
      <c r="Q34" s="161">
        <f t="shared" si="12"/>
        <v>157.76442986741586</v>
      </c>
      <c r="R34" s="161">
        <f t="shared" si="12"/>
        <v>157.76442986741586</v>
      </c>
      <c r="S34" s="161">
        <f t="shared" si="12"/>
        <v>157.76442986741586</v>
      </c>
      <c r="T34" s="161">
        <f t="shared" si="12"/>
        <v>157.76442986741586</v>
      </c>
      <c r="U34" s="161">
        <f t="shared" si="12"/>
        <v>157.76442986741586</v>
      </c>
      <c r="V34" s="161">
        <f t="shared" si="12"/>
        <v>157.76442986741586</v>
      </c>
      <c r="W34" s="161">
        <f t="shared" si="12"/>
        <v>157.76442986741586</v>
      </c>
      <c r="X34" s="161">
        <f t="shared" si="12"/>
        <v>157.76442986741586</v>
      </c>
      <c r="Y34" s="161">
        <f t="shared" si="12"/>
        <v>157.76442986741586</v>
      </c>
      <c r="Z34" s="161">
        <f t="shared" si="12"/>
        <v>157.76442986741586</v>
      </c>
      <c r="AA34" s="161">
        <f t="shared" si="12"/>
        <v>157.76442986741586</v>
      </c>
      <c r="AB34" s="161">
        <f t="shared" si="12"/>
        <v>377.76442986741586</v>
      </c>
      <c r="AC34" s="161">
        <f t="shared" si="12"/>
        <v>0</v>
      </c>
      <c r="AD34" s="161">
        <f t="shared" si="12"/>
        <v>0</v>
      </c>
      <c r="AE34" s="161">
        <f t="shared" si="12"/>
        <v>0</v>
      </c>
      <c r="AF34" s="161">
        <f t="shared" si="12"/>
        <v>0</v>
      </c>
      <c r="AG34" s="161">
        <f t="shared" si="12"/>
        <v>0</v>
      </c>
      <c r="AH34" s="161">
        <f t="shared" si="12"/>
        <v>0</v>
      </c>
      <c r="AI34" s="161">
        <f t="shared" si="12"/>
        <v>0</v>
      </c>
      <c r="AJ34" s="161">
        <f t="shared" si="12"/>
        <v>0</v>
      </c>
      <c r="AK34" s="161">
        <f t="shared" si="12"/>
        <v>0</v>
      </c>
      <c r="AL34" s="161">
        <f t="shared" si="12"/>
        <v>0</v>
      </c>
    </row>
    <row r="36" spans="1:43" s="160" customFormat="1" x14ac:dyDescent="0.25">
      <c r="A36" s="160" t="s">
        <v>262</v>
      </c>
      <c r="B36" s="161">
        <f>+B30+B32+B34</f>
        <v>0</v>
      </c>
      <c r="C36" s="161">
        <f t="shared" ref="C36:AQ36" si="13">+C30+C32+C34</f>
        <v>0</v>
      </c>
      <c r="D36" s="161">
        <f t="shared" si="13"/>
        <v>0</v>
      </c>
      <c r="E36" s="161">
        <f t="shared" si="13"/>
        <v>874.87547471930611</v>
      </c>
      <c r="F36" s="161">
        <f t="shared" si="13"/>
        <v>874.87547471930611</v>
      </c>
      <c r="G36" s="161">
        <f t="shared" si="13"/>
        <v>874.87547471930611</v>
      </c>
      <c r="H36" s="161">
        <f t="shared" si="13"/>
        <v>874.87547471930611</v>
      </c>
      <c r="I36" s="161">
        <f t="shared" si="13"/>
        <v>874.87547471930611</v>
      </c>
      <c r="J36" s="161">
        <f t="shared" si="13"/>
        <v>874.87547471930611</v>
      </c>
      <c r="K36" s="161">
        <f t="shared" si="13"/>
        <v>874.87547471930611</v>
      </c>
      <c r="L36" s="161">
        <f t="shared" si="13"/>
        <v>874.87547471930611</v>
      </c>
      <c r="M36" s="161">
        <f t="shared" si="13"/>
        <v>874.87547471930611</v>
      </c>
      <c r="N36" s="161">
        <f t="shared" si="13"/>
        <v>874.87547471930611</v>
      </c>
      <c r="O36" s="161">
        <f t="shared" si="13"/>
        <v>874.87547471930611</v>
      </c>
      <c r="P36" s="161">
        <f t="shared" si="13"/>
        <v>874.87547471930611</v>
      </c>
      <c r="Q36" s="161">
        <f t="shared" si="13"/>
        <v>874.87547471930611</v>
      </c>
      <c r="R36" s="161">
        <f t="shared" si="13"/>
        <v>874.87547471930611</v>
      </c>
      <c r="S36" s="161">
        <f t="shared" si="13"/>
        <v>874.87547471930611</v>
      </c>
      <c r="T36" s="161">
        <f t="shared" si="13"/>
        <v>874.87547471930611</v>
      </c>
      <c r="U36" s="161">
        <f t="shared" si="13"/>
        <v>874.87547471930611</v>
      </c>
      <c r="V36" s="161">
        <f t="shared" si="13"/>
        <v>874.87547471930611</v>
      </c>
      <c r="W36" s="161">
        <f t="shared" si="13"/>
        <v>874.87547471930611</v>
      </c>
      <c r="X36" s="161">
        <f t="shared" si="13"/>
        <v>874.87547471930611</v>
      </c>
      <c r="Y36" s="161">
        <f t="shared" si="13"/>
        <v>874.87547471930611</v>
      </c>
      <c r="Z36" s="161">
        <f t="shared" si="13"/>
        <v>874.87547471930611</v>
      </c>
      <c r="AA36" s="161">
        <f t="shared" si="13"/>
        <v>874.87547471930611</v>
      </c>
      <c r="AB36" s="161">
        <f t="shared" si="13"/>
        <v>2094.8754747193061</v>
      </c>
      <c r="AC36" s="161">
        <f t="shared" si="13"/>
        <v>0</v>
      </c>
      <c r="AD36" s="161">
        <f t="shared" si="13"/>
        <v>0</v>
      </c>
      <c r="AE36" s="161">
        <f t="shared" si="13"/>
        <v>0</v>
      </c>
      <c r="AF36" s="161">
        <f t="shared" si="13"/>
        <v>0</v>
      </c>
      <c r="AG36" s="161">
        <f t="shared" si="13"/>
        <v>0</v>
      </c>
      <c r="AH36" s="161">
        <f t="shared" si="13"/>
        <v>0</v>
      </c>
      <c r="AI36" s="161">
        <f t="shared" si="13"/>
        <v>0</v>
      </c>
      <c r="AJ36" s="161">
        <f t="shared" si="13"/>
        <v>0</v>
      </c>
      <c r="AK36" s="161">
        <f t="shared" si="13"/>
        <v>0</v>
      </c>
      <c r="AL36" s="161">
        <f t="shared" si="13"/>
        <v>0</v>
      </c>
      <c r="AM36" s="160">
        <f t="shared" si="13"/>
        <v>0</v>
      </c>
      <c r="AN36" s="160">
        <f t="shared" si="13"/>
        <v>0</v>
      </c>
      <c r="AO36" s="160">
        <f t="shared" si="13"/>
        <v>0</v>
      </c>
      <c r="AP36" s="160">
        <f t="shared" si="13"/>
        <v>0</v>
      </c>
      <c r="AQ36" s="160">
        <f t="shared" si="13"/>
        <v>0</v>
      </c>
    </row>
    <row r="38" spans="1:43" s="160" customFormat="1" x14ac:dyDescent="0.25">
      <c r="A38" s="160" t="s">
        <v>263</v>
      </c>
      <c r="B38" s="161">
        <f>+$B$5-B19-B21</f>
        <v>10000</v>
      </c>
      <c r="C38" s="161">
        <f t="shared" ref="C38:AB38" si="14">+$B$5-C19-C21</f>
        <v>10000</v>
      </c>
      <c r="D38" s="161">
        <f t="shared" si="14"/>
        <v>10000</v>
      </c>
      <c r="E38" s="161">
        <f t="shared" si="14"/>
        <v>9822.8889551481097</v>
      </c>
      <c r="F38" s="161">
        <f t="shared" si="14"/>
        <v>9635.1512476051066</v>
      </c>
      <c r="G38" s="161">
        <f t="shared" si="14"/>
        <v>9436.149277609522</v>
      </c>
      <c r="H38" s="161">
        <f t="shared" si="14"/>
        <v>9225.2071894142027</v>
      </c>
      <c r="I38" s="161">
        <f t="shared" si="14"/>
        <v>9001.6085759271646</v>
      </c>
      <c r="J38" s="161">
        <f t="shared" si="14"/>
        <v>8764.5940456309054</v>
      </c>
      <c r="K38" s="161">
        <f t="shared" si="14"/>
        <v>8513.3586435168691</v>
      </c>
      <c r="L38" s="161">
        <f t="shared" si="14"/>
        <v>8247.0491172759903</v>
      </c>
      <c r="M38" s="161">
        <f t="shared" si="14"/>
        <v>7964.7610194606596</v>
      </c>
      <c r="N38" s="161">
        <f t="shared" si="14"/>
        <v>7665.5356357764085</v>
      </c>
      <c r="O38" s="161">
        <f t="shared" si="14"/>
        <v>7348.3567290711035</v>
      </c>
      <c r="P38" s="161">
        <f t="shared" si="14"/>
        <v>7012.1470879634799</v>
      </c>
      <c r="Q38" s="161">
        <f t="shared" si="14"/>
        <v>6655.7648683893985</v>
      </c>
      <c r="R38" s="161">
        <f t="shared" si="14"/>
        <v>6277.9997156408717</v>
      </c>
      <c r="S38" s="161">
        <f t="shared" si="14"/>
        <v>5877.5686537274341</v>
      </c>
      <c r="T38" s="161">
        <f t="shared" si="14"/>
        <v>5453.1117280991903</v>
      </c>
      <c r="U38" s="161">
        <f>+$B$5-U19-U21</f>
        <v>5003.1873869332512</v>
      </c>
      <c r="V38" s="161">
        <f t="shared" si="14"/>
        <v>4526.2675852973562</v>
      </c>
      <c r="W38" s="161">
        <f t="shared" si="14"/>
        <v>4020.7325955633069</v>
      </c>
      <c r="X38" s="161">
        <f t="shared" si="14"/>
        <v>3484.865506445215</v>
      </c>
      <c r="Y38" s="161">
        <f t="shared" si="14"/>
        <v>2916.8463919800379</v>
      </c>
      <c r="Z38" s="161">
        <f t="shared" si="14"/>
        <v>2314.7461306469504</v>
      </c>
      <c r="AA38" s="161">
        <f t="shared" si="14"/>
        <v>1676.5198536338776</v>
      </c>
      <c r="AB38" s="161">
        <f t="shared" si="14"/>
        <v>2.0008883439004421E-11</v>
      </c>
      <c r="AC38" s="161">
        <f>+IF(AC22=0,0,AC22+(#REF!*$B$3)-AC21)</f>
        <v>0</v>
      </c>
      <c r="AD38" s="161">
        <f>+IF(AD22=0,0,AD22+(#REF!*$B$3)-AD21)</f>
        <v>0</v>
      </c>
      <c r="AE38" s="161">
        <f>+IF(AE22=0,0,AE22+(#REF!*$B$3)-AE21)</f>
        <v>0</v>
      </c>
      <c r="AF38" s="161">
        <f>+IF(AF22=0,0,AF22+(#REF!*$B$3)-AF21)</f>
        <v>0</v>
      </c>
      <c r="AG38" s="161">
        <f>+IF(AG22=0,0,AG22+(#REF!*$B$3)-AG21)</f>
        <v>0</v>
      </c>
      <c r="AH38" s="161">
        <f>+IF(AH22=0,0,AH22+(#REF!*$B$3)-AH21)</f>
        <v>0</v>
      </c>
      <c r="AI38" s="161">
        <f>+IF(AI22=0,0,AI22+(#REF!*$B$3)-AI21)</f>
        <v>0</v>
      </c>
      <c r="AJ38" s="161">
        <f>+IF(AJ22=0,0,AJ22+(#REF!*$B$3)-AJ21)</f>
        <v>0</v>
      </c>
      <c r="AK38" s="161">
        <f>+IF(AK22=0,0,AK22+(#REF!*$B$3)-AK21)</f>
        <v>0</v>
      </c>
      <c r="AL38" s="161">
        <f>+IF(AL22=0,0,AL22+(#REF!*$B$3)-AL21)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'C:\Users\gianluca.imperiale\AppData\Local\Temp\wz9d36\Work shop 7 giugno\[lez 22 -Modulo Personale.xlsx]app'!#REF!</xm:f>
          </x14:formula1>
          <xm:sqref>D7:F7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205"/>
  <sheetViews>
    <sheetView showGridLines="0" workbookViewId="0">
      <selection activeCell="C11" sqref="C11"/>
    </sheetView>
  </sheetViews>
  <sheetFormatPr defaultColWidth="13.5703125" defaultRowHeight="15" x14ac:dyDescent="0.25"/>
  <cols>
    <col min="1" max="1" width="32.7109375" bestFit="1" customWidth="1"/>
    <col min="2" max="2" width="30.28515625" bestFit="1" customWidth="1"/>
  </cols>
  <sheetData>
    <row r="1" spans="2:39" x14ac:dyDescent="0.2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2:39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spans="2:39" ht="15.75" thickBot="1" x14ac:dyDescent="0.3">
      <c r="B3" s="142" t="s">
        <v>241</v>
      </c>
      <c r="C3" s="14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2:39" ht="16.5" thickTop="1" thickBot="1" x14ac:dyDescent="0.3">
      <c r="B4" s="144" t="s">
        <v>242</v>
      </c>
      <c r="C4" s="170">
        <v>3</v>
      </c>
      <c r="D4" s="145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</row>
    <row r="5" spans="2:39" ht="16.5" thickTop="1" thickBot="1" x14ac:dyDescent="0.3">
      <c r="B5" s="144" t="s">
        <v>243</v>
      </c>
      <c r="C5" s="171">
        <v>0.06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</row>
    <row r="6" spans="2:39" ht="16.5" thickTop="1" thickBot="1" x14ac:dyDescent="0.3">
      <c r="B6" s="144" t="s">
        <v>244</v>
      </c>
      <c r="C6" s="172">
        <v>30000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</row>
    <row r="7" spans="2:39" ht="16.5" thickTop="1" thickBot="1" x14ac:dyDescent="0.3">
      <c r="B7" s="144" t="s">
        <v>245</v>
      </c>
      <c r="C7" s="170">
        <v>24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</row>
    <row r="8" spans="2:39" ht="16.5" thickTop="1" thickBot="1" x14ac:dyDescent="0.3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</row>
    <row r="9" spans="2:39" ht="16.5" thickTop="1" thickBot="1" x14ac:dyDescent="0.3">
      <c r="B9" s="144" t="s">
        <v>246</v>
      </c>
      <c r="C9" s="144" t="s">
        <v>476</v>
      </c>
      <c r="D9" s="146">
        <f>+C5</f>
        <v>0.06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</row>
    <row r="10" spans="2:39" ht="16.5" thickTop="1" thickBot="1" x14ac:dyDescent="0.3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</row>
    <row r="11" spans="2:39" ht="16.5" thickTop="1" thickBot="1" x14ac:dyDescent="0.3">
      <c r="B11" s="144" t="s">
        <v>247</v>
      </c>
      <c r="C11" s="144" t="s">
        <v>476</v>
      </c>
      <c r="D11" s="147">
        <f>(C6)/((1-(1+D9)^(-C7))/D9)</f>
        <v>2390.370149506301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</row>
    <row r="12" spans="2:39" ht="15.75" thickTop="1" x14ac:dyDescent="0.25">
      <c r="B12" s="14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2:39" x14ac:dyDescent="0.25">
      <c r="B13" s="141"/>
      <c r="C13" s="148">
        <v>1</v>
      </c>
      <c r="D13" s="148">
        <f>+C13+1</f>
        <v>2</v>
      </c>
      <c r="E13" s="148">
        <f t="shared" ref="E13:AM13" si="0">+D13+1</f>
        <v>3</v>
      </c>
      <c r="F13" s="148">
        <f t="shared" si="0"/>
        <v>4</v>
      </c>
      <c r="G13" s="148">
        <f t="shared" si="0"/>
        <v>5</v>
      </c>
      <c r="H13" s="148">
        <f t="shared" si="0"/>
        <v>6</v>
      </c>
      <c r="I13" s="148">
        <f t="shared" si="0"/>
        <v>7</v>
      </c>
      <c r="J13" s="148">
        <f t="shared" si="0"/>
        <v>8</v>
      </c>
      <c r="K13" s="148">
        <f t="shared" si="0"/>
        <v>9</v>
      </c>
      <c r="L13" s="148">
        <f t="shared" si="0"/>
        <v>10</v>
      </c>
      <c r="M13" s="148">
        <f t="shared" si="0"/>
        <v>11</v>
      </c>
      <c r="N13" s="148">
        <f t="shared" si="0"/>
        <v>12</v>
      </c>
      <c r="O13" s="148">
        <f t="shared" si="0"/>
        <v>13</v>
      </c>
      <c r="P13" s="148">
        <f t="shared" si="0"/>
        <v>14</v>
      </c>
      <c r="Q13" s="148">
        <f t="shared" si="0"/>
        <v>15</v>
      </c>
      <c r="R13" s="148">
        <f t="shared" si="0"/>
        <v>16</v>
      </c>
      <c r="S13" s="148">
        <f t="shared" si="0"/>
        <v>17</v>
      </c>
      <c r="T13" s="148">
        <f t="shared" si="0"/>
        <v>18</v>
      </c>
      <c r="U13" s="148">
        <f t="shared" si="0"/>
        <v>19</v>
      </c>
      <c r="V13" s="148">
        <f t="shared" si="0"/>
        <v>20</v>
      </c>
      <c r="W13" s="148">
        <f t="shared" si="0"/>
        <v>21</v>
      </c>
      <c r="X13" s="148">
        <f t="shared" si="0"/>
        <v>22</v>
      </c>
      <c r="Y13" s="148">
        <f t="shared" si="0"/>
        <v>23</v>
      </c>
      <c r="Z13" s="148">
        <f t="shared" si="0"/>
        <v>24</v>
      </c>
      <c r="AA13" s="148">
        <f t="shared" si="0"/>
        <v>25</v>
      </c>
      <c r="AB13" s="148">
        <f t="shared" si="0"/>
        <v>26</v>
      </c>
      <c r="AC13" s="148">
        <f t="shared" si="0"/>
        <v>27</v>
      </c>
      <c r="AD13" s="148">
        <f t="shared" si="0"/>
        <v>28</v>
      </c>
      <c r="AE13" s="148">
        <f t="shared" si="0"/>
        <v>29</v>
      </c>
      <c r="AF13" s="148">
        <f t="shared" si="0"/>
        <v>30</v>
      </c>
      <c r="AG13" s="148">
        <f t="shared" si="0"/>
        <v>31</v>
      </c>
      <c r="AH13" s="148">
        <f t="shared" si="0"/>
        <v>32</v>
      </c>
      <c r="AI13" s="148">
        <f t="shared" si="0"/>
        <v>33</v>
      </c>
      <c r="AJ13" s="148">
        <f t="shared" si="0"/>
        <v>34</v>
      </c>
      <c r="AK13" s="148">
        <f t="shared" si="0"/>
        <v>35</v>
      </c>
      <c r="AL13" s="148">
        <f t="shared" si="0"/>
        <v>36</v>
      </c>
      <c r="AM13" s="148">
        <f t="shared" si="0"/>
        <v>37</v>
      </c>
    </row>
    <row r="14" spans="2:39" x14ac:dyDescent="0.25">
      <c r="B14" s="149" t="s">
        <v>244</v>
      </c>
      <c r="C14" s="150" t="str">
        <f>+SPanno!D6</f>
        <v>ANNO 1</v>
      </c>
      <c r="D14" s="150" t="str">
        <f>+SPanno!E6</f>
        <v>ANNO 2</v>
      </c>
      <c r="E14" s="150" t="str">
        <f>+SPanno!F6</f>
        <v>ANNO 3</v>
      </c>
      <c r="F14" s="150" t="str">
        <f>+SPanno!G6</f>
        <v>ANNO 4</v>
      </c>
      <c r="G14" s="150" t="str">
        <f>+SPanno!H6</f>
        <v>ANNO 5</v>
      </c>
      <c r="H14" s="150" t="str">
        <f>+SPanno!I6</f>
        <v>ANNO 6</v>
      </c>
      <c r="I14" s="150" t="str">
        <f>+SPanno!J6</f>
        <v>ANNO 7</v>
      </c>
      <c r="J14" s="150" t="str">
        <f>+SPanno!K6</f>
        <v>ANNO 8</v>
      </c>
      <c r="K14" s="150" t="str">
        <f>+SPanno!L6</f>
        <v>ANNO 9</v>
      </c>
      <c r="L14" s="150" t="str">
        <f>+SPanno!M6</f>
        <v>ANNO 10</v>
      </c>
      <c r="M14" s="150" t="str">
        <f>+SPanno!N6</f>
        <v>ANNO 11</v>
      </c>
      <c r="N14" s="150" t="str">
        <f>+SPanno!O6</f>
        <v>ANNO 12</v>
      </c>
      <c r="O14" s="150" t="str">
        <f>+SPanno!P6</f>
        <v>ANNO 13</v>
      </c>
      <c r="P14" s="150" t="str">
        <f>+SPanno!Q6</f>
        <v>ANNO 14</v>
      </c>
      <c r="Q14" s="150" t="str">
        <f>+SPanno!R6</f>
        <v>ANNO 15</v>
      </c>
      <c r="R14" s="150" t="str">
        <f>+SPanno!S6</f>
        <v>ANNO 16</v>
      </c>
      <c r="S14" s="150" t="str">
        <f>+SPanno!T6</f>
        <v>ANNO 17</v>
      </c>
      <c r="T14" s="150" t="str">
        <f>+SPanno!U6</f>
        <v>ANNO 18</v>
      </c>
      <c r="U14" s="150" t="str">
        <f>+SPanno!V6</f>
        <v>ANNO 19</v>
      </c>
      <c r="V14" s="150" t="str">
        <f>+SPanno!W6</f>
        <v>ANNO 20</v>
      </c>
      <c r="W14" s="150" t="str">
        <f>+SPanno!X6</f>
        <v>ANNO 21</v>
      </c>
      <c r="X14" s="150" t="str">
        <f>+SPanno!Y6</f>
        <v>ANNO 22</v>
      </c>
      <c r="Y14" s="150" t="str">
        <f>+SPanno!Z6</f>
        <v>ANNO 23</v>
      </c>
      <c r="Z14" s="150" t="str">
        <f>+SPanno!AA6</f>
        <v>ANNO 24</v>
      </c>
      <c r="AA14" s="150" t="str">
        <f>+SPanno!AB6</f>
        <v>ANNO 25</v>
      </c>
      <c r="AB14" s="150" t="str">
        <f>+SPanno!AC6</f>
        <v>ANNO 26</v>
      </c>
      <c r="AC14" s="150" t="str">
        <f>+SPanno!AD6</f>
        <v>ANNO 27</v>
      </c>
      <c r="AD14" s="150" t="str">
        <f>+SPanno!AE6</f>
        <v>ANNO 28</v>
      </c>
      <c r="AE14" s="150" t="str">
        <f>+SPanno!AF6</f>
        <v>ANNO 29</v>
      </c>
      <c r="AF14" s="150" t="str">
        <f>+SPanno!AG6</f>
        <v>ANNO 30</v>
      </c>
      <c r="AG14" s="150" t="str">
        <f>+SPanno!AH6</f>
        <v>ANNO 31</v>
      </c>
      <c r="AH14" s="150" t="str">
        <f>+SPanno!AI6</f>
        <v>ANNO 32</v>
      </c>
      <c r="AI14" s="150" t="str">
        <f>+SPanno!AJ6</f>
        <v>ANNO 33</v>
      </c>
      <c r="AJ14" s="150" t="str">
        <f>+SPanno!AK6</f>
        <v>ANNO 34</v>
      </c>
      <c r="AK14" s="150" t="str">
        <f>+SPanno!AL6</f>
        <v>ANNO 35</v>
      </c>
      <c r="AL14" s="150" t="str">
        <f>+SPanno!AM6</f>
        <v>ANNO 36</v>
      </c>
      <c r="AM14" s="150" t="s">
        <v>195</v>
      </c>
    </row>
    <row r="15" spans="2:39" x14ac:dyDescent="0.25">
      <c r="B15" s="144" t="s">
        <v>248</v>
      </c>
      <c r="C15" s="151"/>
      <c r="D15" s="151">
        <f t="shared" ref="D15" si="1">+IF(D13&gt;=$C4,$C11,0)*IF(C19&lt;1,0,1)</f>
        <v>0</v>
      </c>
      <c r="E15" s="151">
        <f>+IF(E13&gt;=$C4,$D11,0)*IF(D19&lt;1,0,1)</f>
        <v>0</v>
      </c>
      <c r="F15" s="151">
        <f>+IF(F13&gt;=$C4,$D11,0)*IF(E19&lt;1,0,1)</f>
        <v>2390.370149506301</v>
      </c>
      <c r="G15" s="151">
        <f>+IF(G13&gt;=$C4,$D11,0)*IF(F19&lt;1,0,1)</f>
        <v>2390.370149506301</v>
      </c>
      <c r="H15" s="151">
        <f t="shared" ref="H15:AL15" si="2">+IF(H13&gt;=$C4,$D11,0)*IF(G19&lt;1,0,1)</f>
        <v>2390.370149506301</v>
      </c>
      <c r="I15" s="151">
        <f t="shared" si="2"/>
        <v>2390.370149506301</v>
      </c>
      <c r="J15" s="151">
        <f t="shared" si="2"/>
        <v>2390.370149506301</v>
      </c>
      <c r="K15" s="151">
        <f t="shared" si="2"/>
        <v>2390.370149506301</v>
      </c>
      <c r="L15" s="151">
        <f t="shared" si="2"/>
        <v>2390.370149506301</v>
      </c>
      <c r="M15" s="151">
        <f t="shared" si="2"/>
        <v>2390.370149506301</v>
      </c>
      <c r="N15" s="151">
        <f t="shared" si="2"/>
        <v>2390.370149506301</v>
      </c>
      <c r="O15" s="151">
        <f t="shared" si="2"/>
        <v>2390.370149506301</v>
      </c>
      <c r="P15" s="151">
        <f t="shared" si="2"/>
        <v>2390.370149506301</v>
      </c>
      <c r="Q15" s="151">
        <f t="shared" si="2"/>
        <v>2390.370149506301</v>
      </c>
      <c r="R15" s="151">
        <f t="shared" si="2"/>
        <v>2390.370149506301</v>
      </c>
      <c r="S15" s="151">
        <f t="shared" si="2"/>
        <v>2390.370149506301</v>
      </c>
      <c r="T15" s="151">
        <f t="shared" si="2"/>
        <v>2390.370149506301</v>
      </c>
      <c r="U15" s="151">
        <f t="shared" si="2"/>
        <v>2390.370149506301</v>
      </c>
      <c r="V15" s="151">
        <f t="shared" si="2"/>
        <v>2390.370149506301</v>
      </c>
      <c r="W15" s="151">
        <f t="shared" si="2"/>
        <v>2390.370149506301</v>
      </c>
      <c r="X15" s="151">
        <f t="shared" si="2"/>
        <v>2390.370149506301</v>
      </c>
      <c r="Y15" s="151">
        <f t="shared" si="2"/>
        <v>2390.370149506301</v>
      </c>
      <c r="Z15" s="151">
        <f t="shared" si="2"/>
        <v>2390.370149506301</v>
      </c>
      <c r="AA15" s="151">
        <f t="shared" si="2"/>
        <v>2390.370149506301</v>
      </c>
      <c r="AB15" s="151">
        <f t="shared" si="2"/>
        <v>2390.370149506301</v>
      </c>
      <c r="AC15" s="151">
        <f t="shared" si="2"/>
        <v>2390.370149506301</v>
      </c>
      <c r="AD15" s="151">
        <f t="shared" si="2"/>
        <v>0</v>
      </c>
      <c r="AE15" s="151">
        <f t="shared" si="2"/>
        <v>0</v>
      </c>
      <c r="AF15" s="151">
        <f t="shared" si="2"/>
        <v>0</v>
      </c>
      <c r="AG15" s="151">
        <f t="shared" si="2"/>
        <v>0</v>
      </c>
      <c r="AH15" s="151">
        <f t="shared" si="2"/>
        <v>0</v>
      </c>
      <c r="AI15" s="151">
        <f t="shared" si="2"/>
        <v>0</v>
      </c>
      <c r="AJ15" s="151">
        <f t="shared" si="2"/>
        <v>0</v>
      </c>
      <c r="AK15" s="151">
        <f t="shared" si="2"/>
        <v>0</v>
      </c>
      <c r="AL15" s="151">
        <f t="shared" si="2"/>
        <v>0</v>
      </c>
      <c r="AM15" s="151"/>
    </row>
    <row r="16" spans="2:39" x14ac:dyDescent="0.25">
      <c r="B16" s="144" t="s">
        <v>249</v>
      </c>
      <c r="C16" s="151"/>
      <c r="D16" s="151">
        <f t="shared" ref="D16:AL16" si="3">D15-D18</f>
        <v>0</v>
      </c>
      <c r="E16" s="151">
        <f t="shared" si="3"/>
        <v>0</v>
      </c>
      <c r="F16" s="151">
        <f t="shared" si="3"/>
        <v>590.370149506301</v>
      </c>
      <c r="G16" s="151">
        <f t="shared" si="3"/>
        <v>625.79235847667906</v>
      </c>
      <c r="H16" s="151">
        <f t="shared" si="3"/>
        <v>663.33989998527977</v>
      </c>
      <c r="I16" s="151">
        <f t="shared" si="3"/>
        <v>703.14029398439652</v>
      </c>
      <c r="J16" s="151">
        <f t="shared" si="3"/>
        <v>745.32871162346055</v>
      </c>
      <c r="K16" s="151">
        <f t="shared" si="3"/>
        <v>790.04843432086818</v>
      </c>
      <c r="L16" s="151">
        <f t="shared" si="3"/>
        <v>837.45134038011997</v>
      </c>
      <c r="M16" s="151">
        <f t="shared" si="3"/>
        <v>887.69842080292733</v>
      </c>
      <c r="N16" s="151">
        <f t="shared" si="3"/>
        <v>940.96032605110304</v>
      </c>
      <c r="O16" s="151">
        <f t="shared" si="3"/>
        <v>997.41794561416918</v>
      </c>
      <c r="P16" s="151">
        <f t="shared" si="3"/>
        <v>1057.2630223510193</v>
      </c>
      <c r="Q16" s="151">
        <f t="shared" si="3"/>
        <v>1120.6988036920804</v>
      </c>
      <c r="R16" s="151">
        <f t="shared" si="3"/>
        <v>1187.9407319136053</v>
      </c>
      <c r="S16" s="151">
        <f t="shared" si="3"/>
        <v>1259.2171758284217</v>
      </c>
      <c r="T16" s="151">
        <f t="shared" si="3"/>
        <v>1334.7702063781269</v>
      </c>
      <c r="U16" s="151">
        <f t="shared" si="3"/>
        <v>1414.8564187608144</v>
      </c>
      <c r="V16" s="151">
        <f t="shared" si="3"/>
        <v>1499.7478038864633</v>
      </c>
      <c r="W16" s="151">
        <f t="shared" si="3"/>
        <v>1589.7326721196514</v>
      </c>
      <c r="X16" s="151">
        <f t="shared" si="3"/>
        <v>1685.1166324468304</v>
      </c>
      <c r="Y16" s="151">
        <f t="shared" si="3"/>
        <v>1786.2236303936402</v>
      </c>
      <c r="Z16" s="151">
        <f t="shared" si="3"/>
        <v>1893.3970482172588</v>
      </c>
      <c r="AA16" s="151">
        <f t="shared" si="3"/>
        <v>2007.0008711102942</v>
      </c>
      <c r="AB16" s="151">
        <f t="shared" si="3"/>
        <v>2127.4209233769116</v>
      </c>
      <c r="AC16" s="151">
        <f t="shared" si="3"/>
        <v>2255.0661787795266</v>
      </c>
      <c r="AD16" s="151">
        <f t="shared" si="3"/>
        <v>0</v>
      </c>
      <c r="AE16" s="151">
        <f t="shared" si="3"/>
        <v>0</v>
      </c>
      <c r="AF16" s="151">
        <f t="shared" si="3"/>
        <v>0</v>
      </c>
      <c r="AG16" s="151">
        <f t="shared" si="3"/>
        <v>0</v>
      </c>
      <c r="AH16" s="151">
        <f t="shared" si="3"/>
        <v>0</v>
      </c>
      <c r="AI16" s="151">
        <f t="shared" si="3"/>
        <v>0</v>
      </c>
      <c r="AJ16" s="151">
        <f t="shared" si="3"/>
        <v>0</v>
      </c>
      <c r="AK16" s="151">
        <f t="shared" si="3"/>
        <v>0</v>
      </c>
      <c r="AL16" s="151">
        <f t="shared" si="3"/>
        <v>0</v>
      </c>
      <c r="AM16" s="151"/>
    </row>
    <row r="17" spans="1:49" x14ac:dyDescent="0.25">
      <c r="B17" s="144" t="s">
        <v>250</v>
      </c>
      <c r="C17" s="151"/>
      <c r="D17" s="151">
        <f t="shared" ref="D17:AL17" si="4">(D16+C17)*(IF(C19&lt;1,0,1))</f>
        <v>0</v>
      </c>
      <c r="E17" s="151">
        <f t="shared" si="4"/>
        <v>0</v>
      </c>
      <c r="F17" s="151">
        <f t="shared" si="4"/>
        <v>590.370149506301</v>
      </c>
      <c r="G17" s="151">
        <f t="shared" si="4"/>
        <v>1216.1625079829801</v>
      </c>
      <c r="H17" s="151">
        <f t="shared" si="4"/>
        <v>1879.5024079682598</v>
      </c>
      <c r="I17" s="151">
        <f t="shared" si="4"/>
        <v>2582.6427019526564</v>
      </c>
      <c r="J17" s="151">
        <f t="shared" si="4"/>
        <v>3327.9714135761169</v>
      </c>
      <c r="K17" s="151">
        <f t="shared" si="4"/>
        <v>4118.0198478969851</v>
      </c>
      <c r="L17" s="151">
        <f t="shared" si="4"/>
        <v>4955.4711882771053</v>
      </c>
      <c r="M17" s="151">
        <f t="shared" si="4"/>
        <v>5843.1696090800324</v>
      </c>
      <c r="N17" s="151">
        <f t="shared" si="4"/>
        <v>6784.1299351311354</v>
      </c>
      <c r="O17" s="151">
        <f t="shared" si="4"/>
        <v>7781.5478807453046</v>
      </c>
      <c r="P17" s="151">
        <f t="shared" si="4"/>
        <v>8838.8109030963242</v>
      </c>
      <c r="Q17" s="151">
        <f t="shared" si="4"/>
        <v>9959.5097067884053</v>
      </c>
      <c r="R17" s="151">
        <f t="shared" si="4"/>
        <v>11147.45043870201</v>
      </c>
      <c r="S17" s="151">
        <f t="shared" si="4"/>
        <v>12406.667614530432</v>
      </c>
      <c r="T17" s="151">
        <f t="shared" si="4"/>
        <v>13741.437820908559</v>
      </c>
      <c r="U17" s="151">
        <f t="shared" si="4"/>
        <v>15156.294239669372</v>
      </c>
      <c r="V17" s="151">
        <f t="shared" si="4"/>
        <v>16656.042043555837</v>
      </c>
      <c r="W17" s="151">
        <f t="shared" si="4"/>
        <v>18245.774715675489</v>
      </c>
      <c r="X17" s="151">
        <f t="shared" si="4"/>
        <v>19930.891348122321</v>
      </c>
      <c r="Y17" s="151">
        <f t="shared" si="4"/>
        <v>21717.114978515961</v>
      </c>
      <c r="Z17" s="151">
        <f t="shared" si="4"/>
        <v>23610.51202673322</v>
      </c>
      <c r="AA17" s="151">
        <f t="shared" si="4"/>
        <v>25617.512897843513</v>
      </c>
      <c r="AB17" s="151">
        <f t="shared" si="4"/>
        <v>27744.933821220424</v>
      </c>
      <c r="AC17" s="151">
        <f t="shared" si="4"/>
        <v>29999.999999999949</v>
      </c>
      <c r="AD17" s="151">
        <f t="shared" si="4"/>
        <v>0</v>
      </c>
      <c r="AE17" s="151">
        <f t="shared" si="4"/>
        <v>0</v>
      </c>
      <c r="AF17" s="151">
        <f t="shared" si="4"/>
        <v>0</v>
      </c>
      <c r="AG17" s="151">
        <f t="shared" si="4"/>
        <v>0</v>
      </c>
      <c r="AH17" s="151">
        <f t="shared" si="4"/>
        <v>0</v>
      </c>
      <c r="AI17" s="151">
        <f t="shared" si="4"/>
        <v>0</v>
      </c>
      <c r="AJ17" s="151">
        <f t="shared" si="4"/>
        <v>0</v>
      </c>
      <c r="AK17" s="151">
        <f t="shared" si="4"/>
        <v>0</v>
      </c>
      <c r="AL17" s="151">
        <f t="shared" si="4"/>
        <v>0</v>
      </c>
      <c r="AM17" s="151"/>
    </row>
    <row r="18" spans="1:49" x14ac:dyDescent="0.25">
      <c r="B18" s="144" t="s">
        <v>251</v>
      </c>
      <c r="C18" s="151"/>
      <c r="D18" s="151">
        <f>IF(D15&gt;0,C19*$D9,0)</f>
        <v>0</v>
      </c>
      <c r="E18" s="151">
        <f t="shared" ref="E18:AL18" si="5">IF(E15&gt;0,D19*$D9,0)</f>
        <v>0</v>
      </c>
      <c r="F18" s="151">
        <f t="shared" si="5"/>
        <v>1800</v>
      </c>
      <c r="G18" s="151">
        <f t="shared" si="5"/>
        <v>1764.5777910296219</v>
      </c>
      <c r="H18" s="151">
        <f t="shared" si="5"/>
        <v>1727.0302495210212</v>
      </c>
      <c r="I18" s="151">
        <f t="shared" si="5"/>
        <v>1687.2298555219045</v>
      </c>
      <c r="J18" s="151">
        <f t="shared" si="5"/>
        <v>1645.0414378828405</v>
      </c>
      <c r="K18" s="151">
        <f t="shared" si="5"/>
        <v>1600.3217151854328</v>
      </c>
      <c r="L18" s="151">
        <f t="shared" si="5"/>
        <v>1552.918809126181</v>
      </c>
      <c r="M18" s="151">
        <f t="shared" si="5"/>
        <v>1502.6717287033737</v>
      </c>
      <c r="N18" s="151">
        <f t="shared" si="5"/>
        <v>1449.409823455198</v>
      </c>
      <c r="O18" s="151">
        <f t="shared" si="5"/>
        <v>1392.9522038921318</v>
      </c>
      <c r="P18" s="151">
        <f t="shared" si="5"/>
        <v>1333.1071271552817</v>
      </c>
      <c r="Q18" s="151">
        <f t="shared" si="5"/>
        <v>1269.6713458142206</v>
      </c>
      <c r="R18" s="151">
        <f t="shared" si="5"/>
        <v>1202.4294175926957</v>
      </c>
      <c r="S18" s="151">
        <f t="shared" si="5"/>
        <v>1131.1529736778793</v>
      </c>
      <c r="T18" s="151">
        <f t="shared" si="5"/>
        <v>1055.5999431281741</v>
      </c>
      <c r="U18" s="151">
        <f t="shared" si="5"/>
        <v>975.51373074548644</v>
      </c>
      <c r="V18" s="151">
        <f t="shared" si="5"/>
        <v>890.62234561983757</v>
      </c>
      <c r="W18" s="151">
        <f t="shared" si="5"/>
        <v>800.63747738664972</v>
      </c>
      <c r="X18" s="151">
        <f t="shared" si="5"/>
        <v>705.25351705947071</v>
      </c>
      <c r="Y18" s="151">
        <f t="shared" si="5"/>
        <v>604.14651911266071</v>
      </c>
      <c r="Z18" s="151">
        <f t="shared" si="5"/>
        <v>496.97310128904229</v>
      </c>
      <c r="AA18" s="151">
        <f t="shared" si="5"/>
        <v>383.36927839600673</v>
      </c>
      <c r="AB18" s="151">
        <f t="shared" si="5"/>
        <v>262.94922612938922</v>
      </c>
      <c r="AC18" s="151">
        <f t="shared" si="5"/>
        <v>135.30397072677457</v>
      </c>
      <c r="AD18" s="151">
        <f t="shared" si="5"/>
        <v>0</v>
      </c>
      <c r="AE18" s="151">
        <f t="shared" si="5"/>
        <v>0</v>
      </c>
      <c r="AF18" s="151">
        <f t="shared" si="5"/>
        <v>0</v>
      </c>
      <c r="AG18" s="151">
        <f t="shared" si="5"/>
        <v>0</v>
      </c>
      <c r="AH18" s="151">
        <f t="shared" si="5"/>
        <v>0</v>
      </c>
      <c r="AI18" s="151">
        <f t="shared" si="5"/>
        <v>0</v>
      </c>
      <c r="AJ18" s="151">
        <f t="shared" si="5"/>
        <v>0</v>
      </c>
      <c r="AK18" s="151">
        <f t="shared" si="5"/>
        <v>0</v>
      </c>
      <c r="AL18" s="151">
        <f t="shared" si="5"/>
        <v>0</v>
      </c>
      <c r="AM18" s="151"/>
    </row>
    <row r="19" spans="1:49" x14ac:dyDescent="0.25">
      <c r="B19" s="144" t="s">
        <v>252</v>
      </c>
      <c r="C19" s="151">
        <f>IF(C13=$B4,($B6),IF(D13&lt;$B4,0,(($B6)-C17)*IF(B19&lt;1,0,1)))</f>
        <v>0</v>
      </c>
      <c r="D19" s="151">
        <f>IF(D13=$C4,($C6),IF(E13&lt;$C4,0,(($C6)-D17)*IF(C19&lt;1,0,1)))</f>
        <v>0</v>
      </c>
      <c r="E19" s="151">
        <f>IF(E13=$C4,($C6),IF(F13&lt;$C4,0,(($C6)-E17)*IF(D19&lt;1,0,1)))</f>
        <v>30000</v>
      </c>
      <c r="F19" s="151">
        <f>IF(F13=$C4,($C6),IF(G13&lt;$C4,0,(($C6)-F17)*IF(E19&lt;1,0,1)))</f>
        <v>29409.6298504937</v>
      </c>
      <c r="G19" s="151">
        <f>IF(G13=$C4,($C6),IF(H13&lt;$C4,0,(($C6)-G17)*IF(F19&lt;1,0,1)))</f>
        <v>28783.837492017021</v>
      </c>
      <c r="H19" s="151">
        <f t="shared" ref="H19:AL19" si="6">IF(H13=$C4,($C6),IF(I13&lt;$C4,0,(($C6)-H17)*IF(G19&lt;1,0,1)))</f>
        <v>28120.497592031741</v>
      </c>
      <c r="I19" s="151">
        <f t="shared" si="6"/>
        <v>27417.357298047344</v>
      </c>
      <c r="J19" s="151">
        <f t="shared" si="6"/>
        <v>26672.028586423883</v>
      </c>
      <c r="K19" s="151">
        <f t="shared" si="6"/>
        <v>25881.980152103017</v>
      </c>
      <c r="L19" s="151">
        <f t="shared" si="6"/>
        <v>25044.528811722896</v>
      </c>
      <c r="M19" s="151">
        <f t="shared" si="6"/>
        <v>24156.830390919968</v>
      </c>
      <c r="N19" s="151">
        <f t="shared" si="6"/>
        <v>23215.870064868865</v>
      </c>
      <c r="O19" s="151">
        <f t="shared" si="6"/>
        <v>22218.452119254696</v>
      </c>
      <c r="P19" s="151">
        <f t="shared" si="6"/>
        <v>21161.189096903676</v>
      </c>
      <c r="Q19" s="151">
        <f t="shared" si="6"/>
        <v>20040.490293211595</v>
      </c>
      <c r="R19" s="151">
        <f t="shared" si="6"/>
        <v>18852.54956129799</v>
      </c>
      <c r="S19" s="151">
        <f t="shared" si="6"/>
        <v>17593.33238546957</v>
      </c>
      <c r="T19" s="151">
        <f t="shared" si="6"/>
        <v>16258.562179091441</v>
      </c>
      <c r="U19" s="151">
        <f t="shared" si="6"/>
        <v>14843.705760330628</v>
      </c>
      <c r="V19" s="151">
        <f t="shared" si="6"/>
        <v>13343.957956444163</v>
      </c>
      <c r="W19" s="151">
        <f t="shared" si="6"/>
        <v>11754.225284324511</v>
      </c>
      <c r="X19" s="151">
        <f t="shared" si="6"/>
        <v>10069.108651877679</v>
      </c>
      <c r="Y19" s="151">
        <f t="shared" si="6"/>
        <v>8282.8850214840386</v>
      </c>
      <c r="Z19" s="151">
        <f t="shared" si="6"/>
        <v>6389.4879732667796</v>
      </c>
      <c r="AA19" s="151">
        <f t="shared" si="6"/>
        <v>4382.4871021564868</v>
      </c>
      <c r="AB19" s="151">
        <f t="shared" si="6"/>
        <v>2255.0661787795761</v>
      </c>
      <c r="AC19" s="151">
        <f t="shared" si="6"/>
        <v>5.0931703299283981E-11</v>
      </c>
      <c r="AD19" s="151">
        <f t="shared" si="6"/>
        <v>0</v>
      </c>
      <c r="AE19" s="151">
        <f t="shared" si="6"/>
        <v>0</v>
      </c>
      <c r="AF19" s="151">
        <f t="shared" si="6"/>
        <v>0</v>
      </c>
      <c r="AG19" s="151">
        <f t="shared" si="6"/>
        <v>0</v>
      </c>
      <c r="AH19" s="151">
        <f t="shared" si="6"/>
        <v>0</v>
      </c>
      <c r="AI19" s="151">
        <f t="shared" si="6"/>
        <v>0</v>
      </c>
      <c r="AJ19" s="151">
        <f t="shared" si="6"/>
        <v>0</v>
      </c>
      <c r="AK19" s="151">
        <f t="shared" si="6"/>
        <v>0</v>
      </c>
      <c r="AL19" s="151">
        <f t="shared" si="6"/>
        <v>0</v>
      </c>
      <c r="AM19" s="151"/>
    </row>
    <row r="22" spans="1:49" x14ac:dyDescent="0.25">
      <c r="A22" s="152"/>
      <c r="B22" s="152" t="s">
        <v>253</v>
      </c>
      <c r="C22" s="153">
        <f>+C18</f>
        <v>0</v>
      </c>
      <c r="D22" s="153">
        <f t="shared" ref="D22:AM22" si="7">+D18</f>
        <v>0</v>
      </c>
      <c r="E22" s="153">
        <f t="shared" si="7"/>
        <v>0</v>
      </c>
      <c r="F22" s="153">
        <f t="shared" si="7"/>
        <v>1800</v>
      </c>
      <c r="G22" s="153">
        <f t="shared" si="7"/>
        <v>1764.5777910296219</v>
      </c>
      <c r="H22" s="153">
        <f t="shared" si="7"/>
        <v>1727.0302495210212</v>
      </c>
      <c r="I22" s="153">
        <f t="shared" si="7"/>
        <v>1687.2298555219045</v>
      </c>
      <c r="J22" s="153">
        <f t="shared" si="7"/>
        <v>1645.0414378828405</v>
      </c>
      <c r="K22" s="153">
        <f t="shared" si="7"/>
        <v>1600.3217151854328</v>
      </c>
      <c r="L22" s="153">
        <f t="shared" si="7"/>
        <v>1552.918809126181</v>
      </c>
      <c r="M22" s="153">
        <f t="shared" si="7"/>
        <v>1502.6717287033737</v>
      </c>
      <c r="N22" s="153">
        <f t="shared" si="7"/>
        <v>1449.409823455198</v>
      </c>
      <c r="O22" s="153">
        <f t="shared" si="7"/>
        <v>1392.9522038921318</v>
      </c>
      <c r="P22" s="153">
        <f t="shared" si="7"/>
        <v>1333.1071271552817</v>
      </c>
      <c r="Q22" s="153">
        <f t="shared" si="7"/>
        <v>1269.6713458142206</v>
      </c>
      <c r="R22" s="153">
        <f t="shared" si="7"/>
        <v>1202.4294175926957</v>
      </c>
      <c r="S22" s="153">
        <f t="shared" si="7"/>
        <v>1131.1529736778793</v>
      </c>
      <c r="T22" s="153">
        <f t="shared" si="7"/>
        <v>1055.5999431281741</v>
      </c>
      <c r="U22" s="153">
        <f t="shared" si="7"/>
        <v>975.51373074548644</v>
      </c>
      <c r="V22" s="153">
        <f t="shared" si="7"/>
        <v>890.62234561983757</v>
      </c>
      <c r="W22" s="153">
        <f t="shared" si="7"/>
        <v>800.63747738664972</v>
      </c>
      <c r="X22" s="153">
        <f t="shared" si="7"/>
        <v>705.25351705947071</v>
      </c>
      <c r="Y22" s="153">
        <f t="shared" si="7"/>
        <v>604.14651911266071</v>
      </c>
      <c r="Z22" s="153">
        <f t="shared" si="7"/>
        <v>496.97310128904229</v>
      </c>
      <c r="AA22" s="153">
        <f t="shared" si="7"/>
        <v>383.36927839600673</v>
      </c>
      <c r="AB22" s="153">
        <f t="shared" si="7"/>
        <v>262.94922612938922</v>
      </c>
      <c r="AC22" s="153">
        <f t="shared" si="7"/>
        <v>135.30397072677457</v>
      </c>
      <c r="AD22" s="153">
        <f t="shared" si="7"/>
        <v>0</v>
      </c>
      <c r="AE22" s="153">
        <f t="shared" si="7"/>
        <v>0</v>
      </c>
      <c r="AF22" s="153">
        <f t="shared" si="7"/>
        <v>0</v>
      </c>
      <c r="AG22" s="153">
        <f t="shared" si="7"/>
        <v>0</v>
      </c>
      <c r="AH22" s="153">
        <f t="shared" si="7"/>
        <v>0</v>
      </c>
      <c r="AI22" s="153">
        <f t="shared" si="7"/>
        <v>0</v>
      </c>
      <c r="AJ22" s="153">
        <f t="shared" si="7"/>
        <v>0</v>
      </c>
      <c r="AK22" s="153">
        <f t="shared" si="7"/>
        <v>0</v>
      </c>
      <c r="AL22" s="153">
        <f t="shared" si="7"/>
        <v>0</v>
      </c>
      <c r="AM22" s="153">
        <f t="shared" si="7"/>
        <v>0</v>
      </c>
      <c r="AN22" s="154"/>
      <c r="AO22" s="154"/>
      <c r="AP22" s="154"/>
      <c r="AQ22" s="152"/>
      <c r="AR22" s="152"/>
      <c r="AS22" s="152"/>
      <c r="AT22" s="152"/>
      <c r="AU22" s="152"/>
      <c r="AV22" s="152"/>
      <c r="AW22" s="152"/>
    </row>
    <row r="24" spans="1:49" x14ac:dyDescent="0.25">
      <c r="A24" s="155"/>
      <c r="B24" s="155" t="s">
        <v>127</v>
      </c>
      <c r="C24" s="156">
        <f>+IF(C13=$C$4,C19,0)</f>
        <v>0</v>
      </c>
      <c r="D24" s="156">
        <f t="shared" ref="D24:E24" si="8">+IF(D13=$C$4,D19,0)</f>
        <v>0</v>
      </c>
      <c r="E24" s="156">
        <f t="shared" si="8"/>
        <v>30000</v>
      </c>
      <c r="F24" s="156">
        <f>+IF(F13=$C$4,F19,0)</f>
        <v>0</v>
      </c>
      <c r="G24" s="156">
        <f t="shared" ref="G24:AM24" si="9">+IF(G13=$C$4,G19,0)</f>
        <v>0</v>
      </c>
      <c r="H24" s="156">
        <f t="shared" si="9"/>
        <v>0</v>
      </c>
      <c r="I24" s="156">
        <f t="shared" si="9"/>
        <v>0</v>
      </c>
      <c r="J24" s="156">
        <f t="shared" si="9"/>
        <v>0</v>
      </c>
      <c r="K24" s="156">
        <f t="shared" si="9"/>
        <v>0</v>
      </c>
      <c r="L24" s="156">
        <f t="shared" si="9"/>
        <v>0</v>
      </c>
      <c r="M24" s="156">
        <f t="shared" si="9"/>
        <v>0</v>
      </c>
      <c r="N24" s="156">
        <f t="shared" si="9"/>
        <v>0</v>
      </c>
      <c r="O24" s="156">
        <f t="shared" si="9"/>
        <v>0</v>
      </c>
      <c r="P24" s="156">
        <f t="shared" si="9"/>
        <v>0</v>
      </c>
      <c r="Q24" s="156">
        <f t="shared" si="9"/>
        <v>0</v>
      </c>
      <c r="R24" s="156">
        <f t="shared" si="9"/>
        <v>0</v>
      </c>
      <c r="S24" s="156">
        <f t="shared" si="9"/>
        <v>0</v>
      </c>
      <c r="T24" s="156">
        <f t="shared" si="9"/>
        <v>0</v>
      </c>
      <c r="U24" s="156">
        <f t="shared" si="9"/>
        <v>0</v>
      </c>
      <c r="V24" s="156">
        <f t="shared" si="9"/>
        <v>0</v>
      </c>
      <c r="W24" s="156">
        <f t="shared" si="9"/>
        <v>0</v>
      </c>
      <c r="X24" s="156">
        <f t="shared" si="9"/>
        <v>0</v>
      </c>
      <c r="Y24" s="156">
        <f t="shared" si="9"/>
        <v>0</v>
      </c>
      <c r="Z24" s="156">
        <f t="shared" si="9"/>
        <v>0</v>
      </c>
      <c r="AA24" s="156">
        <f t="shared" si="9"/>
        <v>0</v>
      </c>
      <c r="AB24" s="156">
        <f t="shared" si="9"/>
        <v>0</v>
      </c>
      <c r="AC24" s="156">
        <f t="shared" si="9"/>
        <v>0</v>
      </c>
      <c r="AD24" s="156">
        <f t="shared" si="9"/>
        <v>0</v>
      </c>
      <c r="AE24" s="156">
        <f t="shared" si="9"/>
        <v>0</v>
      </c>
      <c r="AF24" s="156">
        <f t="shared" si="9"/>
        <v>0</v>
      </c>
      <c r="AG24" s="156">
        <f t="shared" si="9"/>
        <v>0</v>
      </c>
      <c r="AH24" s="156">
        <f t="shared" si="9"/>
        <v>0</v>
      </c>
      <c r="AI24" s="156">
        <f t="shared" si="9"/>
        <v>0</v>
      </c>
      <c r="AJ24" s="156">
        <f t="shared" si="9"/>
        <v>0</v>
      </c>
      <c r="AK24" s="156">
        <f t="shared" si="9"/>
        <v>0</v>
      </c>
      <c r="AL24" s="156">
        <f t="shared" si="9"/>
        <v>0</v>
      </c>
      <c r="AM24" s="156">
        <f t="shared" si="9"/>
        <v>0</v>
      </c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6" spans="1:49" x14ac:dyDescent="0.25">
      <c r="A26" s="155"/>
      <c r="B26" s="155" t="s">
        <v>254</v>
      </c>
      <c r="C26" s="156">
        <f>+C15</f>
        <v>0</v>
      </c>
      <c r="D26" s="156">
        <f t="shared" ref="D26:AM26" si="10">+D15</f>
        <v>0</v>
      </c>
      <c r="E26" s="156">
        <f t="shared" si="10"/>
        <v>0</v>
      </c>
      <c r="F26" s="156">
        <f t="shared" si="10"/>
        <v>2390.370149506301</v>
      </c>
      <c r="G26" s="156">
        <f t="shared" si="10"/>
        <v>2390.370149506301</v>
      </c>
      <c r="H26" s="156">
        <f t="shared" si="10"/>
        <v>2390.370149506301</v>
      </c>
      <c r="I26" s="156">
        <f t="shared" si="10"/>
        <v>2390.370149506301</v>
      </c>
      <c r="J26" s="156">
        <f t="shared" si="10"/>
        <v>2390.370149506301</v>
      </c>
      <c r="K26" s="156">
        <f t="shared" si="10"/>
        <v>2390.370149506301</v>
      </c>
      <c r="L26" s="156">
        <f t="shared" si="10"/>
        <v>2390.370149506301</v>
      </c>
      <c r="M26" s="156">
        <f t="shared" si="10"/>
        <v>2390.370149506301</v>
      </c>
      <c r="N26" s="156">
        <f t="shared" si="10"/>
        <v>2390.370149506301</v>
      </c>
      <c r="O26" s="156">
        <f t="shared" si="10"/>
        <v>2390.370149506301</v>
      </c>
      <c r="P26" s="156">
        <f t="shared" si="10"/>
        <v>2390.370149506301</v>
      </c>
      <c r="Q26" s="156">
        <f t="shared" si="10"/>
        <v>2390.370149506301</v>
      </c>
      <c r="R26" s="156">
        <f t="shared" si="10"/>
        <v>2390.370149506301</v>
      </c>
      <c r="S26" s="156">
        <f t="shared" si="10"/>
        <v>2390.370149506301</v>
      </c>
      <c r="T26" s="156">
        <f t="shared" si="10"/>
        <v>2390.370149506301</v>
      </c>
      <c r="U26" s="156">
        <f t="shared" si="10"/>
        <v>2390.370149506301</v>
      </c>
      <c r="V26" s="156">
        <f t="shared" si="10"/>
        <v>2390.370149506301</v>
      </c>
      <c r="W26" s="156">
        <f t="shared" si="10"/>
        <v>2390.370149506301</v>
      </c>
      <c r="X26" s="156">
        <f t="shared" si="10"/>
        <v>2390.370149506301</v>
      </c>
      <c r="Y26" s="156">
        <f t="shared" si="10"/>
        <v>2390.370149506301</v>
      </c>
      <c r="Z26" s="156">
        <f t="shared" si="10"/>
        <v>2390.370149506301</v>
      </c>
      <c r="AA26" s="156">
        <f t="shared" si="10"/>
        <v>2390.370149506301</v>
      </c>
      <c r="AB26" s="156">
        <f t="shared" si="10"/>
        <v>2390.370149506301</v>
      </c>
      <c r="AC26" s="156">
        <f t="shared" si="10"/>
        <v>2390.370149506301</v>
      </c>
      <c r="AD26" s="156">
        <f t="shared" si="10"/>
        <v>0</v>
      </c>
      <c r="AE26" s="156">
        <f t="shared" si="10"/>
        <v>0</v>
      </c>
      <c r="AF26" s="156">
        <f t="shared" si="10"/>
        <v>0</v>
      </c>
      <c r="AG26" s="156">
        <f t="shared" si="10"/>
        <v>0</v>
      </c>
      <c r="AH26" s="156">
        <f t="shared" si="10"/>
        <v>0</v>
      </c>
      <c r="AI26" s="156">
        <f t="shared" si="10"/>
        <v>0</v>
      </c>
      <c r="AJ26" s="156">
        <f t="shared" si="10"/>
        <v>0</v>
      </c>
      <c r="AK26" s="156">
        <f t="shared" si="10"/>
        <v>0</v>
      </c>
      <c r="AL26" s="156">
        <f t="shared" si="10"/>
        <v>0</v>
      </c>
      <c r="AM26" s="156">
        <f t="shared" si="10"/>
        <v>0</v>
      </c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149" spans="1:38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8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38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38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1:38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38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38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38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8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8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38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8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8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38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38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38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38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38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38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8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'C:\Users\gianluca.imperiale\AppData\Local\Temp\wz9d36\Work shop 7 giugno\[lez 22 -Modulo Personale.xlsx]app'!#REF!</xm:f>
          </x14:formula1>
          <xm:sqref>D8:F8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CE203"/>
  <sheetViews>
    <sheetView showGridLines="0" workbookViewId="0">
      <selection activeCell="C23" sqref="C23"/>
    </sheetView>
  </sheetViews>
  <sheetFormatPr defaultColWidth="13.5703125" defaultRowHeight="15" x14ac:dyDescent="0.25"/>
  <cols>
    <col min="1" max="1" width="27.28515625" style="15" bestFit="1" customWidth="1"/>
    <col min="2" max="2" width="32.7109375" bestFit="1" customWidth="1"/>
    <col min="3" max="3" width="32.28515625" bestFit="1" customWidth="1"/>
    <col min="5" max="5" width="19.85546875" customWidth="1"/>
    <col min="6" max="6" width="22.28515625" customWidth="1"/>
  </cols>
  <sheetData>
    <row r="1" spans="1:83" s="15" customFormat="1" ht="11.65" customHeight="1" x14ac:dyDescent="0.2"/>
    <row r="2" spans="1:83" s="15" customFormat="1" ht="11.65" customHeight="1" x14ac:dyDescent="0.2"/>
    <row r="3" spans="1:83" s="15" customFormat="1" ht="11.65" customHeight="1" x14ac:dyDescent="0.2"/>
    <row r="4" spans="1:83" s="15" customFormat="1" ht="12" x14ac:dyDescent="0.2"/>
    <row r="5" spans="1:83" s="15" customFormat="1" ht="12" x14ac:dyDescent="0.2"/>
    <row r="6" spans="1:83" x14ac:dyDescent="0.25">
      <c r="F6" s="23"/>
      <c r="G6" s="23"/>
      <c r="H6" s="23"/>
      <c r="I6" s="23"/>
      <c r="J6" s="23"/>
      <c r="K6" s="23"/>
    </row>
    <row r="7" spans="1:83" x14ac:dyDescent="0.25">
      <c r="B7" s="23" t="s">
        <v>193</v>
      </c>
      <c r="C7" s="23"/>
      <c r="D7" s="23"/>
      <c r="E7" s="23"/>
      <c r="F7" s="23"/>
      <c r="G7" s="23"/>
      <c r="H7" s="23" t="s">
        <v>194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1:83" ht="15.75" thickBot="1" x14ac:dyDescent="0.3">
      <c r="B8" s="48" t="s">
        <v>186</v>
      </c>
      <c r="C8" s="48" t="s">
        <v>187</v>
      </c>
      <c r="D8" s="23"/>
      <c r="E8" s="23"/>
      <c r="F8" s="23"/>
      <c r="G8" s="48"/>
      <c r="H8" s="68" t="str">
        <f>+SPanno!D6</f>
        <v>ANNO 1</v>
      </c>
      <c r="I8" s="68" t="str">
        <f>+SPanno!E6</f>
        <v>ANNO 2</v>
      </c>
      <c r="J8" s="68" t="str">
        <f>+SPanno!F6</f>
        <v>ANNO 3</v>
      </c>
      <c r="K8" s="68" t="str">
        <f>+SPanno!G6</f>
        <v>ANNO 4</v>
      </c>
      <c r="L8" s="68" t="str">
        <f>+SPanno!H6</f>
        <v>ANNO 5</v>
      </c>
      <c r="M8" s="68" t="str">
        <f>+SPanno!I6</f>
        <v>ANNO 6</v>
      </c>
      <c r="N8" s="68" t="str">
        <f>+SPanno!J6</f>
        <v>ANNO 7</v>
      </c>
      <c r="O8" s="68" t="str">
        <f>+SPanno!K6</f>
        <v>ANNO 8</v>
      </c>
      <c r="P8" s="68" t="str">
        <f>+SPanno!L6</f>
        <v>ANNO 9</v>
      </c>
      <c r="Q8" s="68" t="str">
        <f>+SPanno!M6</f>
        <v>ANNO 10</v>
      </c>
      <c r="R8" s="68" t="str">
        <f>+SPanno!N6</f>
        <v>ANNO 11</v>
      </c>
      <c r="S8" s="68" t="str">
        <f>+SPanno!O6</f>
        <v>ANNO 12</v>
      </c>
      <c r="T8" s="68" t="str">
        <f>+SPanno!P6</f>
        <v>ANNO 13</v>
      </c>
      <c r="U8" s="68" t="str">
        <f>+SPanno!Q6</f>
        <v>ANNO 14</v>
      </c>
      <c r="V8" s="68" t="str">
        <f>+SPanno!R6</f>
        <v>ANNO 15</v>
      </c>
      <c r="W8" s="68" t="str">
        <f>+SPanno!S6</f>
        <v>ANNO 16</v>
      </c>
      <c r="X8" s="68" t="str">
        <f>+SPanno!T6</f>
        <v>ANNO 17</v>
      </c>
      <c r="Y8" s="68" t="str">
        <f>+SPanno!U6</f>
        <v>ANNO 18</v>
      </c>
      <c r="Z8" s="68" t="str">
        <f>+SPanno!V6</f>
        <v>ANNO 19</v>
      </c>
      <c r="AA8" s="68" t="str">
        <f>+SPanno!W6</f>
        <v>ANNO 20</v>
      </c>
      <c r="AB8" s="68" t="str">
        <f>+SPanno!X6</f>
        <v>ANNO 21</v>
      </c>
      <c r="AC8" s="68" t="str">
        <f>+SPanno!Y6</f>
        <v>ANNO 22</v>
      </c>
      <c r="AD8" s="68" t="str">
        <f>+SPanno!Z6</f>
        <v>ANNO 23</v>
      </c>
      <c r="AE8" s="68" t="str">
        <f>+SPanno!AA6</f>
        <v>ANNO 24</v>
      </c>
      <c r="AF8" s="68" t="str">
        <f>+SPanno!AB6</f>
        <v>ANNO 25</v>
      </c>
      <c r="AG8" s="68" t="str">
        <f>+SPanno!AC6</f>
        <v>ANNO 26</v>
      </c>
      <c r="AH8" s="68" t="str">
        <f>+SPanno!AD6</f>
        <v>ANNO 27</v>
      </c>
      <c r="AI8" s="68" t="str">
        <f>+SPanno!AE6</f>
        <v>ANNO 28</v>
      </c>
      <c r="AJ8" s="68" t="str">
        <f>+SPanno!AF6</f>
        <v>ANNO 29</v>
      </c>
      <c r="AK8" s="68" t="str">
        <f>+SPanno!AG6</f>
        <v>ANNO 30</v>
      </c>
      <c r="AL8" s="68" t="str">
        <f>+SPanno!AH6</f>
        <v>ANNO 31</v>
      </c>
      <c r="AM8" s="68" t="str">
        <f>+SPanno!AI6</f>
        <v>ANNO 32</v>
      </c>
      <c r="AN8" s="68" t="str">
        <f>+SPanno!AJ6</f>
        <v>ANNO 33</v>
      </c>
      <c r="AO8" s="68" t="str">
        <f>+SPanno!AK6</f>
        <v>ANNO 34</v>
      </c>
      <c r="AP8" s="68" t="str">
        <f>+SPanno!AL6</f>
        <v>ANNO 35</v>
      </c>
      <c r="AQ8" s="68" t="str">
        <f>+SPanno!AM6</f>
        <v>ANNO 36</v>
      </c>
      <c r="AR8" s="48" t="s">
        <v>195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</row>
    <row r="9" spans="1:83" ht="16.5" thickTop="1" thickBot="1" x14ac:dyDescent="0.3">
      <c r="A9" s="15" t="s">
        <v>215</v>
      </c>
      <c r="B9" s="117" t="s">
        <v>196</v>
      </c>
      <c r="C9" s="117" t="s">
        <v>217</v>
      </c>
      <c r="D9" s="23"/>
      <c r="E9" s="23"/>
      <c r="F9" s="23"/>
      <c r="G9" s="48"/>
      <c r="H9" s="118">
        <v>500000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31">
        <f>SUM(H9:AQ9)</f>
        <v>500000</v>
      </c>
    </row>
    <row r="10" spans="1:83" ht="16.5" thickTop="1" thickBot="1" x14ac:dyDescent="0.3">
      <c r="A10" s="15" t="s">
        <v>213</v>
      </c>
      <c r="B10" s="117" t="s">
        <v>197</v>
      </c>
      <c r="C10" s="117" t="s">
        <v>213</v>
      </c>
      <c r="D10" s="23"/>
      <c r="E10" s="23"/>
      <c r="F10" s="23"/>
      <c r="G10" s="48"/>
      <c r="H10" s="118"/>
      <c r="I10" s="118">
        <v>120000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31">
        <f t="shared" ref="AR10:AR27" si="0">SUM(H10:AQ10)</f>
        <v>120000</v>
      </c>
    </row>
    <row r="11" spans="1:83" ht="16.5" thickTop="1" thickBot="1" x14ac:dyDescent="0.3">
      <c r="A11" s="15" t="s">
        <v>214</v>
      </c>
      <c r="B11" s="117" t="s">
        <v>198</v>
      </c>
      <c r="C11" s="117" t="s">
        <v>215</v>
      </c>
      <c r="D11" s="23"/>
      <c r="E11" s="23"/>
      <c r="F11" s="23"/>
      <c r="G11" s="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31">
        <f t="shared" si="0"/>
        <v>0</v>
      </c>
    </row>
    <row r="12" spans="1:83" ht="16.5" thickTop="1" thickBot="1" x14ac:dyDescent="0.3">
      <c r="A12" s="15" t="s">
        <v>216</v>
      </c>
      <c r="B12" s="117" t="s">
        <v>199</v>
      </c>
      <c r="C12" s="117" t="s">
        <v>216</v>
      </c>
      <c r="D12" s="23"/>
      <c r="E12" s="23"/>
      <c r="F12" s="23"/>
      <c r="G12" s="4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31">
        <f t="shared" si="0"/>
        <v>0</v>
      </c>
    </row>
    <row r="13" spans="1:83" ht="16.5" thickTop="1" thickBot="1" x14ac:dyDescent="0.3">
      <c r="A13" s="15" t="s">
        <v>217</v>
      </c>
      <c r="B13" s="117" t="s">
        <v>200</v>
      </c>
      <c r="C13" s="117" t="s">
        <v>217</v>
      </c>
      <c r="D13" s="23"/>
      <c r="E13" s="23"/>
      <c r="F13" s="23"/>
      <c r="G13" s="4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31">
        <f t="shared" si="0"/>
        <v>0</v>
      </c>
    </row>
    <row r="14" spans="1:83" ht="16.5" thickTop="1" thickBot="1" x14ac:dyDescent="0.3">
      <c r="A14" s="15" t="s">
        <v>218</v>
      </c>
      <c r="B14" s="117" t="s">
        <v>201</v>
      </c>
      <c r="C14" s="117" t="s">
        <v>215</v>
      </c>
      <c r="D14" s="23"/>
      <c r="E14" s="23"/>
      <c r="F14" s="23"/>
      <c r="G14" s="4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31">
        <f t="shared" si="0"/>
        <v>0</v>
      </c>
    </row>
    <row r="15" spans="1:83" ht="16.5" thickTop="1" thickBot="1" x14ac:dyDescent="0.3">
      <c r="B15" s="117"/>
      <c r="C15" s="117" t="s">
        <v>213</v>
      </c>
      <c r="D15" s="23"/>
      <c r="E15" s="23"/>
      <c r="F15" s="23"/>
      <c r="G15" s="4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31">
        <f t="shared" si="0"/>
        <v>0</v>
      </c>
    </row>
    <row r="16" spans="1:83" ht="16.5" thickTop="1" thickBot="1" x14ac:dyDescent="0.3">
      <c r="B16" s="117"/>
      <c r="C16" s="117" t="s">
        <v>215</v>
      </c>
      <c r="D16" s="23"/>
      <c r="E16" s="23"/>
      <c r="F16" s="23"/>
      <c r="G16" s="4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31">
        <f t="shared" si="0"/>
        <v>0</v>
      </c>
    </row>
    <row r="17" spans="2:83" ht="16.5" thickTop="1" thickBot="1" x14ac:dyDescent="0.3">
      <c r="B17" s="117"/>
      <c r="C17" s="117" t="s">
        <v>215</v>
      </c>
      <c r="D17" s="23"/>
      <c r="E17" s="23"/>
      <c r="F17" s="23"/>
      <c r="G17" s="4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31">
        <f t="shared" si="0"/>
        <v>0</v>
      </c>
    </row>
    <row r="18" spans="2:83" ht="16.5" thickTop="1" thickBot="1" x14ac:dyDescent="0.3">
      <c r="B18" s="117"/>
      <c r="C18" s="117" t="s">
        <v>215</v>
      </c>
      <c r="D18" s="23"/>
      <c r="E18" s="23"/>
      <c r="F18" s="23"/>
      <c r="G18" s="4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31">
        <f t="shared" si="0"/>
        <v>0</v>
      </c>
    </row>
    <row r="19" spans="2:83" ht="16.5" thickTop="1" thickBot="1" x14ac:dyDescent="0.3">
      <c r="B19" s="117"/>
      <c r="C19" s="117" t="s">
        <v>215</v>
      </c>
      <c r="D19" s="23"/>
      <c r="E19" s="23"/>
      <c r="F19" s="23"/>
      <c r="G19" s="4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31">
        <f t="shared" si="0"/>
        <v>0</v>
      </c>
    </row>
    <row r="20" spans="2:83" ht="16.5" thickTop="1" thickBot="1" x14ac:dyDescent="0.3">
      <c r="B20" s="117"/>
      <c r="C20" s="117" t="s">
        <v>215</v>
      </c>
      <c r="D20" s="23"/>
      <c r="E20" s="23"/>
      <c r="F20" s="23"/>
      <c r="G20" s="4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31">
        <f t="shared" si="0"/>
        <v>0</v>
      </c>
    </row>
    <row r="21" spans="2:83" ht="16.5" thickTop="1" thickBot="1" x14ac:dyDescent="0.3">
      <c r="B21" s="117"/>
      <c r="C21" s="117" t="s">
        <v>215</v>
      </c>
      <c r="D21" s="23"/>
      <c r="E21" s="23"/>
      <c r="F21" s="23"/>
      <c r="G21" s="4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31">
        <f t="shared" si="0"/>
        <v>0</v>
      </c>
    </row>
    <row r="22" spans="2:83" ht="16.5" thickTop="1" thickBot="1" x14ac:dyDescent="0.3">
      <c r="B22" s="117"/>
      <c r="C22" s="117" t="s">
        <v>215</v>
      </c>
      <c r="D22" s="23"/>
      <c r="E22" s="23"/>
      <c r="F22" s="23"/>
      <c r="G22" s="4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31">
        <f t="shared" si="0"/>
        <v>0</v>
      </c>
    </row>
    <row r="23" spans="2:83" ht="16.5" thickTop="1" thickBot="1" x14ac:dyDescent="0.3">
      <c r="B23" s="117"/>
      <c r="C23" s="117" t="s">
        <v>215</v>
      </c>
      <c r="D23" s="23"/>
      <c r="E23" s="23"/>
      <c r="F23" s="23"/>
      <c r="G23" s="4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31">
        <f t="shared" si="0"/>
        <v>0</v>
      </c>
    </row>
    <row r="24" spans="2:83" ht="16.5" thickTop="1" thickBot="1" x14ac:dyDescent="0.3">
      <c r="B24" s="117"/>
      <c r="C24" s="117" t="s">
        <v>215</v>
      </c>
      <c r="D24" s="23"/>
      <c r="E24" s="23"/>
      <c r="F24" s="23"/>
      <c r="G24" s="4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31">
        <f t="shared" si="0"/>
        <v>0</v>
      </c>
    </row>
    <row r="25" spans="2:83" ht="16.5" thickTop="1" thickBot="1" x14ac:dyDescent="0.3">
      <c r="B25" s="117"/>
      <c r="C25" s="117" t="s">
        <v>215</v>
      </c>
      <c r="D25" s="23"/>
      <c r="E25" s="23"/>
      <c r="F25" s="23"/>
      <c r="G25" s="4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31">
        <f t="shared" si="0"/>
        <v>0</v>
      </c>
    </row>
    <row r="26" spans="2:83" ht="16.5" thickTop="1" thickBot="1" x14ac:dyDescent="0.3">
      <c r="B26" s="117"/>
      <c r="C26" s="117" t="s">
        <v>215</v>
      </c>
      <c r="D26" s="23"/>
      <c r="E26" s="23"/>
      <c r="F26" s="23"/>
      <c r="G26" s="4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31">
        <f t="shared" si="0"/>
        <v>0</v>
      </c>
    </row>
    <row r="27" spans="2:83" ht="16.5" thickTop="1" thickBot="1" x14ac:dyDescent="0.3">
      <c r="B27" s="117"/>
      <c r="C27" s="117" t="s">
        <v>215</v>
      </c>
      <c r="D27" s="23"/>
      <c r="E27" s="23"/>
      <c r="F27" s="23"/>
      <c r="G27" s="4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31">
        <f t="shared" si="0"/>
        <v>0</v>
      </c>
    </row>
    <row r="28" spans="2:83" ht="15.75" thickTop="1" x14ac:dyDescent="0.25"/>
    <row r="29" spans="2:83" x14ac:dyDescent="0.25">
      <c r="B29" s="107"/>
      <c r="C29" s="107" t="s">
        <v>195</v>
      </c>
      <c r="D29" s="107"/>
      <c r="E29" s="107"/>
      <c r="F29" s="107"/>
      <c r="G29" s="107"/>
      <c r="H29" s="108">
        <f>SUM(H9:H27)</f>
        <v>500000</v>
      </c>
      <c r="I29" s="108">
        <f t="shared" ref="I29:AQ29" si="1">SUM(I9:I27)</f>
        <v>120000</v>
      </c>
      <c r="J29" s="108">
        <f t="shared" si="1"/>
        <v>0</v>
      </c>
      <c r="K29" s="108">
        <f t="shared" si="1"/>
        <v>0</v>
      </c>
      <c r="L29" s="108">
        <f t="shared" si="1"/>
        <v>0</v>
      </c>
      <c r="M29" s="108">
        <f t="shared" si="1"/>
        <v>0</v>
      </c>
      <c r="N29" s="108">
        <f t="shared" si="1"/>
        <v>0</v>
      </c>
      <c r="O29" s="108">
        <f t="shared" si="1"/>
        <v>0</v>
      </c>
      <c r="P29" s="108">
        <f t="shared" si="1"/>
        <v>0</v>
      </c>
      <c r="Q29" s="108">
        <f t="shared" si="1"/>
        <v>0</v>
      </c>
      <c r="R29" s="108">
        <f t="shared" si="1"/>
        <v>0</v>
      </c>
      <c r="S29" s="108">
        <f t="shared" si="1"/>
        <v>0</v>
      </c>
      <c r="T29" s="108">
        <f t="shared" si="1"/>
        <v>0</v>
      </c>
      <c r="U29" s="108">
        <f t="shared" si="1"/>
        <v>0</v>
      </c>
      <c r="V29" s="108">
        <f t="shared" si="1"/>
        <v>0</v>
      </c>
      <c r="W29" s="108">
        <f t="shared" si="1"/>
        <v>0</v>
      </c>
      <c r="X29" s="108">
        <f t="shared" si="1"/>
        <v>0</v>
      </c>
      <c r="Y29" s="108">
        <f t="shared" si="1"/>
        <v>0</v>
      </c>
      <c r="Z29" s="108">
        <f t="shared" si="1"/>
        <v>0</v>
      </c>
      <c r="AA29" s="108">
        <f t="shared" si="1"/>
        <v>0</v>
      </c>
      <c r="AB29" s="108">
        <f t="shared" si="1"/>
        <v>0</v>
      </c>
      <c r="AC29" s="108">
        <f t="shared" si="1"/>
        <v>0</v>
      </c>
      <c r="AD29" s="108">
        <f t="shared" si="1"/>
        <v>0</v>
      </c>
      <c r="AE29" s="108">
        <f t="shared" si="1"/>
        <v>0</v>
      </c>
      <c r="AF29" s="108">
        <f t="shared" si="1"/>
        <v>0</v>
      </c>
      <c r="AG29" s="108">
        <f t="shared" si="1"/>
        <v>0</v>
      </c>
      <c r="AH29" s="108">
        <f t="shared" si="1"/>
        <v>0</v>
      </c>
      <c r="AI29" s="108">
        <f t="shared" si="1"/>
        <v>0</v>
      </c>
      <c r="AJ29" s="108">
        <f t="shared" si="1"/>
        <v>0</v>
      </c>
      <c r="AK29" s="108">
        <f t="shared" si="1"/>
        <v>0</v>
      </c>
      <c r="AL29" s="108">
        <f t="shared" si="1"/>
        <v>0</v>
      </c>
      <c r="AM29" s="108">
        <f t="shared" si="1"/>
        <v>0</v>
      </c>
      <c r="AN29" s="108">
        <f t="shared" si="1"/>
        <v>0</v>
      </c>
      <c r="AO29" s="108">
        <f t="shared" si="1"/>
        <v>0</v>
      </c>
      <c r="AP29" s="108">
        <f t="shared" si="1"/>
        <v>0</v>
      </c>
      <c r="AQ29" s="108">
        <f t="shared" si="1"/>
        <v>0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</row>
    <row r="31" spans="2:83" ht="15.75" thickBot="1" x14ac:dyDescent="0.3">
      <c r="B31" t="s">
        <v>202</v>
      </c>
      <c r="H31" t="s">
        <v>203</v>
      </c>
    </row>
    <row r="32" spans="2:83" ht="16.5" thickTop="1" thickBot="1" x14ac:dyDescent="0.3">
      <c r="B32" s="63" t="str">
        <f>+B8</f>
        <v>Descrizione</v>
      </c>
      <c r="C32" s="63" t="str">
        <f>+C8</f>
        <v>Tipologia</v>
      </c>
      <c r="D32" s="48"/>
      <c r="E32" s="48"/>
      <c r="F32" s="48"/>
      <c r="G32" s="48"/>
      <c r="H32" s="68" t="str">
        <f>+H8</f>
        <v>ANNO 1</v>
      </c>
      <c r="I32" s="68" t="str">
        <f t="shared" ref="I32:AQ32" si="2">+I8</f>
        <v>ANNO 2</v>
      </c>
      <c r="J32" s="68" t="str">
        <f t="shared" si="2"/>
        <v>ANNO 3</v>
      </c>
      <c r="K32" s="68" t="str">
        <f t="shared" si="2"/>
        <v>ANNO 4</v>
      </c>
      <c r="L32" s="68" t="str">
        <f t="shared" si="2"/>
        <v>ANNO 5</v>
      </c>
      <c r="M32" s="68" t="str">
        <f t="shared" si="2"/>
        <v>ANNO 6</v>
      </c>
      <c r="N32" s="68" t="str">
        <f t="shared" si="2"/>
        <v>ANNO 7</v>
      </c>
      <c r="O32" s="68" t="str">
        <f t="shared" si="2"/>
        <v>ANNO 8</v>
      </c>
      <c r="P32" s="68" t="str">
        <f t="shared" si="2"/>
        <v>ANNO 9</v>
      </c>
      <c r="Q32" s="68" t="str">
        <f t="shared" si="2"/>
        <v>ANNO 10</v>
      </c>
      <c r="R32" s="68" t="str">
        <f t="shared" si="2"/>
        <v>ANNO 11</v>
      </c>
      <c r="S32" s="68" t="str">
        <f t="shared" si="2"/>
        <v>ANNO 12</v>
      </c>
      <c r="T32" s="68" t="str">
        <f t="shared" si="2"/>
        <v>ANNO 13</v>
      </c>
      <c r="U32" s="68" t="str">
        <f t="shared" si="2"/>
        <v>ANNO 14</v>
      </c>
      <c r="V32" s="68" t="str">
        <f t="shared" si="2"/>
        <v>ANNO 15</v>
      </c>
      <c r="W32" s="68" t="str">
        <f t="shared" si="2"/>
        <v>ANNO 16</v>
      </c>
      <c r="X32" s="68" t="str">
        <f t="shared" si="2"/>
        <v>ANNO 17</v>
      </c>
      <c r="Y32" s="68" t="str">
        <f t="shared" si="2"/>
        <v>ANNO 18</v>
      </c>
      <c r="Z32" s="68" t="str">
        <f t="shared" si="2"/>
        <v>ANNO 19</v>
      </c>
      <c r="AA32" s="68" t="str">
        <f t="shared" si="2"/>
        <v>ANNO 20</v>
      </c>
      <c r="AB32" s="68" t="str">
        <f t="shared" si="2"/>
        <v>ANNO 21</v>
      </c>
      <c r="AC32" s="68" t="str">
        <f t="shared" si="2"/>
        <v>ANNO 22</v>
      </c>
      <c r="AD32" s="68" t="str">
        <f t="shared" si="2"/>
        <v>ANNO 23</v>
      </c>
      <c r="AE32" s="68" t="str">
        <f t="shared" si="2"/>
        <v>ANNO 24</v>
      </c>
      <c r="AF32" s="68" t="str">
        <f t="shared" si="2"/>
        <v>ANNO 25</v>
      </c>
      <c r="AG32" s="68" t="str">
        <f t="shared" si="2"/>
        <v>ANNO 26</v>
      </c>
      <c r="AH32" s="68" t="str">
        <f t="shared" si="2"/>
        <v>ANNO 27</v>
      </c>
      <c r="AI32" s="68" t="str">
        <f t="shared" si="2"/>
        <v>ANNO 28</v>
      </c>
      <c r="AJ32" s="68" t="str">
        <f t="shared" si="2"/>
        <v>ANNO 29</v>
      </c>
      <c r="AK32" s="68" t="str">
        <f t="shared" si="2"/>
        <v>ANNO 30</v>
      </c>
      <c r="AL32" s="68" t="str">
        <f t="shared" si="2"/>
        <v>ANNO 31</v>
      </c>
      <c r="AM32" s="68" t="str">
        <f t="shared" si="2"/>
        <v>ANNO 32</v>
      </c>
      <c r="AN32" s="68" t="str">
        <f t="shared" si="2"/>
        <v>ANNO 33</v>
      </c>
      <c r="AO32" s="68" t="str">
        <f t="shared" si="2"/>
        <v>ANNO 34</v>
      </c>
      <c r="AP32" s="68" t="str">
        <f t="shared" si="2"/>
        <v>ANNO 35</v>
      </c>
      <c r="AQ32" s="68" t="str">
        <f t="shared" si="2"/>
        <v>ANNO 36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</row>
    <row r="33" spans="2:43" ht="16.5" thickTop="1" thickBot="1" x14ac:dyDescent="0.3">
      <c r="B33" s="63" t="str">
        <f t="shared" ref="B33:C48" si="3">+IF(B9=0,"",B9)</f>
        <v>Fabbricato 1</v>
      </c>
      <c r="C33" s="63" t="str">
        <f t="shared" si="3"/>
        <v>Ricerca &amp; Sviluppo</v>
      </c>
      <c r="H33" s="118">
        <v>600000</v>
      </c>
      <c r="I33" s="118">
        <v>61000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</row>
    <row r="34" spans="2:43" ht="16.5" thickTop="1" thickBot="1" x14ac:dyDescent="0.3">
      <c r="B34" s="63" t="str">
        <f t="shared" si="3"/>
        <v>Impianti 1</v>
      </c>
      <c r="C34" s="63" t="str">
        <f t="shared" si="3"/>
        <v>Impianti e Macchinari</v>
      </c>
      <c r="H34" s="118"/>
      <c r="I34" s="118">
        <v>130000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2:43" ht="16.5" thickTop="1" thickBot="1" x14ac:dyDescent="0.3">
      <c r="B35" s="63" t="str">
        <f t="shared" si="3"/>
        <v>Attrezzature 1</v>
      </c>
      <c r="C35" s="63" t="str">
        <f t="shared" si="3"/>
        <v>Fabbricati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</row>
    <row r="36" spans="2:43" ht="16.5" thickTop="1" thickBot="1" x14ac:dyDescent="0.3">
      <c r="B36" s="63" t="str">
        <f t="shared" si="3"/>
        <v>Costi Impianto 1</v>
      </c>
      <c r="C36" s="63" t="str">
        <f t="shared" si="3"/>
        <v>Costi Impianto e Ampliamento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ht="16.5" thickTop="1" thickBot="1" x14ac:dyDescent="0.3">
      <c r="B37" s="63" t="str">
        <f t="shared" si="3"/>
        <v>Brevetti</v>
      </c>
      <c r="C37" s="63" t="str">
        <f t="shared" si="3"/>
        <v>Ricerca &amp; Sviluppo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</row>
    <row r="38" spans="2:43" ht="16.5" thickTop="1" thickBot="1" x14ac:dyDescent="0.3">
      <c r="B38" s="63" t="str">
        <f t="shared" si="3"/>
        <v>Fabbricato 2</v>
      </c>
      <c r="C38" s="63" t="str">
        <f t="shared" si="3"/>
        <v>Fabbricati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</row>
    <row r="39" spans="2:43" ht="16.5" thickTop="1" thickBot="1" x14ac:dyDescent="0.3">
      <c r="B39" s="63" t="str">
        <f t="shared" si="3"/>
        <v/>
      </c>
      <c r="C39" s="63" t="str">
        <f t="shared" si="3"/>
        <v>Impianti e Macchinari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</row>
    <row r="40" spans="2:43" ht="16.5" thickTop="1" thickBot="1" x14ac:dyDescent="0.3">
      <c r="B40" s="63" t="str">
        <f t="shared" si="3"/>
        <v/>
      </c>
      <c r="C40" s="63" t="str">
        <f t="shared" si="3"/>
        <v>Fabbricati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ht="16.5" thickTop="1" thickBot="1" x14ac:dyDescent="0.3">
      <c r="B41" s="63" t="str">
        <f t="shared" si="3"/>
        <v/>
      </c>
      <c r="C41" s="63" t="str">
        <f t="shared" si="3"/>
        <v>Fabbricati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</row>
    <row r="42" spans="2:43" ht="16.5" thickTop="1" thickBot="1" x14ac:dyDescent="0.3">
      <c r="B42" s="63" t="str">
        <f t="shared" si="3"/>
        <v/>
      </c>
      <c r="C42" s="63" t="str">
        <f t="shared" si="3"/>
        <v>Fabbricati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2:43" ht="16.5" thickTop="1" thickBot="1" x14ac:dyDescent="0.3">
      <c r="B43" s="63" t="str">
        <f t="shared" si="3"/>
        <v/>
      </c>
      <c r="C43" s="63" t="str">
        <f t="shared" si="3"/>
        <v>Fabbricati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2:43" ht="16.5" thickTop="1" thickBot="1" x14ac:dyDescent="0.3">
      <c r="B44" s="63" t="str">
        <f t="shared" si="3"/>
        <v/>
      </c>
      <c r="C44" s="63" t="str">
        <f t="shared" si="3"/>
        <v>Fabbricati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</row>
    <row r="45" spans="2:43" ht="16.5" thickTop="1" thickBot="1" x14ac:dyDescent="0.3">
      <c r="B45" s="63" t="str">
        <f t="shared" si="3"/>
        <v/>
      </c>
      <c r="C45" s="63" t="str">
        <f t="shared" si="3"/>
        <v>Fabbricati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</row>
    <row r="46" spans="2:43" ht="16.5" thickTop="1" thickBot="1" x14ac:dyDescent="0.3">
      <c r="B46" s="63" t="str">
        <f t="shared" si="3"/>
        <v/>
      </c>
      <c r="C46" s="63" t="str">
        <f t="shared" si="3"/>
        <v>Fabbricati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</row>
    <row r="47" spans="2:43" ht="16.5" thickTop="1" thickBot="1" x14ac:dyDescent="0.3">
      <c r="B47" s="63" t="str">
        <f t="shared" si="3"/>
        <v/>
      </c>
      <c r="C47" s="63" t="str">
        <f t="shared" si="3"/>
        <v>Fabbricati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2:43" ht="16.5" thickTop="1" thickBot="1" x14ac:dyDescent="0.3">
      <c r="B48" s="63" t="str">
        <f t="shared" si="3"/>
        <v/>
      </c>
      <c r="C48" s="63" t="str">
        <f t="shared" si="3"/>
        <v>Fabbricati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</row>
    <row r="49" spans="2:83" ht="16.5" thickTop="1" thickBot="1" x14ac:dyDescent="0.3">
      <c r="B49" s="63" t="str">
        <f t="shared" ref="B49:C51" si="4">+IF(B25=0,"",B25)</f>
        <v/>
      </c>
      <c r="C49" s="63" t="str">
        <f t="shared" si="4"/>
        <v>Fabbricati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</row>
    <row r="50" spans="2:83" ht="16.5" thickTop="1" thickBot="1" x14ac:dyDescent="0.3">
      <c r="B50" s="63" t="str">
        <f t="shared" si="4"/>
        <v/>
      </c>
      <c r="C50" s="63" t="str">
        <f t="shared" si="4"/>
        <v>Fabbricati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</row>
    <row r="51" spans="2:83" ht="16.5" thickTop="1" thickBot="1" x14ac:dyDescent="0.3">
      <c r="B51" s="63" t="str">
        <f t="shared" si="4"/>
        <v/>
      </c>
      <c r="C51" s="63" t="str">
        <f t="shared" si="4"/>
        <v>Fabbricati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</row>
    <row r="52" spans="2:83" ht="15.75" thickTop="1" x14ac:dyDescent="0.25"/>
    <row r="53" spans="2:83" x14ac:dyDescent="0.25">
      <c r="B53" s="109"/>
      <c r="C53" s="109" t="s">
        <v>195</v>
      </c>
      <c r="D53" s="109"/>
      <c r="E53" s="109"/>
      <c r="F53" s="109"/>
      <c r="G53" s="109"/>
      <c r="H53" s="110">
        <f>SUM(H33:H51)</f>
        <v>600000</v>
      </c>
      <c r="I53" s="110">
        <f t="shared" ref="I53:AQ53" si="5">SUM(I33:I51)</f>
        <v>191000</v>
      </c>
      <c r="J53" s="110">
        <f t="shared" si="5"/>
        <v>0</v>
      </c>
      <c r="K53" s="110">
        <f t="shared" si="5"/>
        <v>0</v>
      </c>
      <c r="L53" s="110">
        <f t="shared" si="5"/>
        <v>0</v>
      </c>
      <c r="M53" s="110">
        <f t="shared" si="5"/>
        <v>0</v>
      </c>
      <c r="N53" s="110">
        <f t="shared" si="5"/>
        <v>0</v>
      </c>
      <c r="O53" s="110">
        <f t="shared" si="5"/>
        <v>0</v>
      </c>
      <c r="P53" s="110">
        <f t="shared" si="5"/>
        <v>0</v>
      </c>
      <c r="Q53" s="110">
        <f t="shared" si="5"/>
        <v>0</v>
      </c>
      <c r="R53" s="110">
        <f t="shared" si="5"/>
        <v>0</v>
      </c>
      <c r="S53" s="110">
        <f t="shared" si="5"/>
        <v>0</v>
      </c>
      <c r="T53" s="110">
        <f t="shared" si="5"/>
        <v>0</v>
      </c>
      <c r="U53" s="110">
        <f t="shared" si="5"/>
        <v>0</v>
      </c>
      <c r="V53" s="110">
        <f t="shared" si="5"/>
        <v>0</v>
      </c>
      <c r="W53" s="110">
        <f t="shared" si="5"/>
        <v>0</v>
      </c>
      <c r="X53" s="110">
        <f t="shared" si="5"/>
        <v>0</v>
      </c>
      <c r="Y53" s="110">
        <f t="shared" si="5"/>
        <v>0</v>
      </c>
      <c r="Z53" s="110">
        <f t="shared" si="5"/>
        <v>0</v>
      </c>
      <c r="AA53" s="110">
        <f t="shared" si="5"/>
        <v>0</v>
      </c>
      <c r="AB53" s="110">
        <f t="shared" si="5"/>
        <v>0</v>
      </c>
      <c r="AC53" s="110">
        <f t="shared" si="5"/>
        <v>0</v>
      </c>
      <c r="AD53" s="110">
        <f t="shared" si="5"/>
        <v>0</v>
      </c>
      <c r="AE53" s="110">
        <f t="shared" si="5"/>
        <v>0</v>
      </c>
      <c r="AF53" s="110">
        <f t="shared" si="5"/>
        <v>0</v>
      </c>
      <c r="AG53" s="110">
        <f t="shared" si="5"/>
        <v>0</v>
      </c>
      <c r="AH53" s="110">
        <f t="shared" si="5"/>
        <v>0</v>
      </c>
      <c r="AI53" s="110">
        <f t="shared" si="5"/>
        <v>0</v>
      </c>
      <c r="AJ53" s="110">
        <f t="shared" si="5"/>
        <v>0</v>
      </c>
      <c r="AK53" s="110">
        <f t="shared" si="5"/>
        <v>0</v>
      </c>
      <c r="AL53" s="110">
        <f t="shared" si="5"/>
        <v>0</v>
      </c>
      <c r="AM53" s="110">
        <f t="shared" si="5"/>
        <v>0</v>
      </c>
      <c r="AN53" s="110">
        <f t="shared" si="5"/>
        <v>0</v>
      </c>
      <c r="AO53" s="110">
        <f t="shared" si="5"/>
        <v>0</v>
      </c>
      <c r="AP53" s="110">
        <f t="shared" si="5"/>
        <v>0</v>
      </c>
      <c r="AQ53" s="110">
        <f t="shared" si="5"/>
        <v>0</v>
      </c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</row>
    <row r="55" spans="2:83" x14ac:dyDescent="0.25">
      <c r="B55" t="s">
        <v>116</v>
      </c>
    </row>
    <row r="56" spans="2:83" ht="15.75" thickBot="1" x14ac:dyDescent="0.3">
      <c r="B56" s="48" t="str">
        <f>+B8</f>
        <v>Descrizione</v>
      </c>
      <c r="C56" s="48" t="str">
        <f>+C8</f>
        <v>Tipologia</v>
      </c>
      <c r="D56" s="48" t="s">
        <v>204</v>
      </c>
      <c r="E56" s="48"/>
      <c r="F56" s="48"/>
      <c r="G56" s="48"/>
      <c r="H56" s="68" t="str">
        <f>+H8</f>
        <v>ANNO 1</v>
      </c>
      <c r="I56" s="68" t="str">
        <f t="shared" ref="I56:AQ56" si="6">+I8</f>
        <v>ANNO 2</v>
      </c>
      <c r="J56" s="68" t="str">
        <f t="shared" si="6"/>
        <v>ANNO 3</v>
      </c>
      <c r="K56" s="68" t="str">
        <f t="shared" si="6"/>
        <v>ANNO 4</v>
      </c>
      <c r="L56" s="68" t="str">
        <f t="shared" si="6"/>
        <v>ANNO 5</v>
      </c>
      <c r="M56" s="68" t="str">
        <f t="shared" si="6"/>
        <v>ANNO 6</v>
      </c>
      <c r="N56" s="68" t="str">
        <f t="shared" si="6"/>
        <v>ANNO 7</v>
      </c>
      <c r="O56" s="68" t="str">
        <f t="shared" si="6"/>
        <v>ANNO 8</v>
      </c>
      <c r="P56" s="68" t="str">
        <f t="shared" si="6"/>
        <v>ANNO 9</v>
      </c>
      <c r="Q56" s="68" t="str">
        <f t="shared" si="6"/>
        <v>ANNO 10</v>
      </c>
      <c r="R56" s="68" t="str">
        <f t="shared" si="6"/>
        <v>ANNO 11</v>
      </c>
      <c r="S56" s="68" t="str">
        <f t="shared" si="6"/>
        <v>ANNO 12</v>
      </c>
      <c r="T56" s="68" t="str">
        <f t="shared" si="6"/>
        <v>ANNO 13</v>
      </c>
      <c r="U56" s="68" t="str">
        <f t="shared" si="6"/>
        <v>ANNO 14</v>
      </c>
      <c r="V56" s="68" t="str">
        <f t="shared" si="6"/>
        <v>ANNO 15</v>
      </c>
      <c r="W56" s="68" t="str">
        <f t="shared" si="6"/>
        <v>ANNO 16</v>
      </c>
      <c r="X56" s="68" t="str">
        <f t="shared" si="6"/>
        <v>ANNO 17</v>
      </c>
      <c r="Y56" s="68" t="str">
        <f t="shared" si="6"/>
        <v>ANNO 18</v>
      </c>
      <c r="Z56" s="68" t="str">
        <f t="shared" si="6"/>
        <v>ANNO 19</v>
      </c>
      <c r="AA56" s="68" t="str">
        <f t="shared" si="6"/>
        <v>ANNO 20</v>
      </c>
      <c r="AB56" s="68" t="str">
        <f t="shared" si="6"/>
        <v>ANNO 21</v>
      </c>
      <c r="AC56" s="68" t="str">
        <f t="shared" si="6"/>
        <v>ANNO 22</v>
      </c>
      <c r="AD56" s="68" t="str">
        <f t="shared" si="6"/>
        <v>ANNO 23</v>
      </c>
      <c r="AE56" s="68" t="str">
        <f t="shared" si="6"/>
        <v>ANNO 24</v>
      </c>
      <c r="AF56" s="68" t="str">
        <f t="shared" si="6"/>
        <v>ANNO 25</v>
      </c>
      <c r="AG56" s="68" t="str">
        <f t="shared" si="6"/>
        <v>ANNO 26</v>
      </c>
      <c r="AH56" s="68" t="str">
        <f t="shared" si="6"/>
        <v>ANNO 27</v>
      </c>
      <c r="AI56" s="68" t="str">
        <f t="shared" si="6"/>
        <v>ANNO 28</v>
      </c>
      <c r="AJ56" s="68" t="str">
        <f t="shared" si="6"/>
        <v>ANNO 29</v>
      </c>
      <c r="AK56" s="68" t="str">
        <f t="shared" si="6"/>
        <v>ANNO 30</v>
      </c>
      <c r="AL56" s="68" t="str">
        <f t="shared" si="6"/>
        <v>ANNO 31</v>
      </c>
      <c r="AM56" s="68" t="str">
        <f t="shared" si="6"/>
        <v>ANNO 32</v>
      </c>
      <c r="AN56" s="68" t="str">
        <f t="shared" si="6"/>
        <v>ANNO 33</v>
      </c>
      <c r="AO56" s="68" t="str">
        <f t="shared" si="6"/>
        <v>ANNO 34</v>
      </c>
      <c r="AP56" s="68" t="str">
        <f t="shared" si="6"/>
        <v>ANNO 35</v>
      </c>
      <c r="AQ56" s="68" t="str">
        <f t="shared" si="6"/>
        <v>ANNO 36</v>
      </c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</row>
    <row r="57" spans="2:83" ht="16.5" thickTop="1" thickBot="1" x14ac:dyDescent="0.3">
      <c r="B57" s="63" t="str">
        <f>+IF(B33=0,"",B33)</f>
        <v>Fabbricato 1</v>
      </c>
      <c r="C57" s="63" t="str">
        <f>+IF(C33=0,"",C33)</f>
        <v>Ricerca &amp; Sviluppo</v>
      </c>
      <c r="D57" s="111">
        <v>0.22</v>
      </c>
      <c r="H57" s="112">
        <f>+H9*$D57</f>
        <v>110000</v>
      </c>
      <c r="I57" s="112">
        <f t="shared" ref="I57:AQ64" si="7">+I9*$D57</f>
        <v>0</v>
      </c>
      <c r="J57" s="112">
        <f t="shared" si="7"/>
        <v>0</v>
      </c>
      <c r="K57" s="112">
        <f t="shared" si="7"/>
        <v>0</v>
      </c>
      <c r="L57" s="112">
        <f t="shared" si="7"/>
        <v>0</v>
      </c>
      <c r="M57" s="112">
        <f t="shared" si="7"/>
        <v>0</v>
      </c>
      <c r="N57" s="112">
        <f t="shared" si="7"/>
        <v>0</v>
      </c>
      <c r="O57" s="112">
        <f t="shared" si="7"/>
        <v>0</v>
      </c>
      <c r="P57" s="112">
        <f t="shared" si="7"/>
        <v>0</v>
      </c>
      <c r="Q57" s="112">
        <f t="shared" si="7"/>
        <v>0</v>
      </c>
      <c r="R57" s="112">
        <f t="shared" si="7"/>
        <v>0</v>
      </c>
      <c r="S57" s="112">
        <f t="shared" si="7"/>
        <v>0</v>
      </c>
      <c r="T57" s="112">
        <f t="shared" si="7"/>
        <v>0</v>
      </c>
      <c r="U57" s="112">
        <f t="shared" si="7"/>
        <v>0</v>
      </c>
      <c r="V57" s="112">
        <f t="shared" si="7"/>
        <v>0</v>
      </c>
      <c r="W57" s="112">
        <f t="shared" si="7"/>
        <v>0</v>
      </c>
      <c r="X57" s="112">
        <f t="shared" si="7"/>
        <v>0</v>
      </c>
      <c r="Y57" s="112">
        <f t="shared" si="7"/>
        <v>0</v>
      </c>
      <c r="Z57" s="112">
        <f t="shared" si="7"/>
        <v>0</v>
      </c>
      <c r="AA57" s="112">
        <f t="shared" si="7"/>
        <v>0</v>
      </c>
      <c r="AB57" s="112">
        <f t="shared" si="7"/>
        <v>0</v>
      </c>
      <c r="AC57" s="112">
        <f t="shared" si="7"/>
        <v>0</v>
      </c>
      <c r="AD57" s="112">
        <f t="shared" si="7"/>
        <v>0</v>
      </c>
      <c r="AE57" s="112">
        <f t="shared" si="7"/>
        <v>0</v>
      </c>
      <c r="AF57" s="112">
        <f t="shared" si="7"/>
        <v>0</v>
      </c>
      <c r="AG57" s="112">
        <f t="shared" si="7"/>
        <v>0</v>
      </c>
      <c r="AH57" s="112">
        <f t="shared" si="7"/>
        <v>0</v>
      </c>
      <c r="AI57" s="112">
        <f t="shared" si="7"/>
        <v>0</v>
      </c>
      <c r="AJ57" s="112">
        <f t="shared" si="7"/>
        <v>0</v>
      </c>
      <c r="AK57" s="112">
        <f t="shared" si="7"/>
        <v>0</v>
      </c>
      <c r="AL57" s="112">
        <f t="shared" si="7"/>
        <v>0</v>
      </c>
      <c r="AM57" s="112">
        <f t="shared" si="7"/>
        <v>0</v>
      </c>
      <c r="AN57" s="112">
        <f t="shared" si="7"/>
        <v>0</v>
      </c>
      <c r="AO57" s="112">
        <f t="shared" si="7"/>
        <v>0</v>
      </c>
      <c r="AP57" s="112">
        <f t="shared" si="7"/>
        <v>0</v>
      </c>
      <c r="AQ57" s="112">
        <f t="shared" si="7"/>
        <v>0</v>
      </c>
    </row>
    <row r="58" spans="2:83" ht="16.5" thickTop="1" thickBot="1" x14ac:dyDescent="0.3">
      <c r="B58" s="63" t="str">
        <f t="shared" ref="B58:C73" si="8">+IF(B34=0,"",B34)</f>
        <v>Impianti 1</v>
      </c>
      <c r="C58" s="63" t="str">
        <f t="shared" si="8"/>
        <v>Impianti e Macchinari</v>
      </c>
      <c r="D58" s="111">
        <v>0.22</v>
      </c>
      <c r="H58" s="112">
        <f t="shared" ref="H58:W73" si="9">+H10*$D58</f>
        <v>0</v>
      </c>
      <c r="I58" s="112">
        <f t="shared" si="9"/>
        <v>26400</v>
      </c>
      <c r="J58" s="112">
        <f t="shared" si="9"/>
        <v>0</v>
      </c>
      <c r="K58" s="112">
        <f t="shared" si="9"/>
        <v>0</v>
      </c>
      <c r="L58" s="112">
        <f t="shared" si="9"/>
        <v>0</v>
      </c>
      <c r="M58" s="112">
        <f t="shared" si="9"/>
        <v>0</v>
      </c>
      <c r="N58" s="112">
        <f t="shared" si="9"/>
        <v>0</v>
      </c>
      <c r="O58" s="112">
        <f t="shared" si="9"/>
        <v>0</v>
      </c>
      <c r="P58" s="112">
        <f t="shared" si="9"/>
        <v>0</v>
      </c>
      <c r="Q58" s="112">
        <f t="shared" si="9"/>
        <v>0</v>
      </c>
      <c r="R58" s="112">
        <f t="shared" si="9"/>
        <v>0</v>
      </c>
      <c r="S58" s="112">
        <f t="shared" si="9"/>
        <v>0</v>
      </c>
      <c r="T58" s="112">
        <f t="shared" si="9"/>
        <v>0</v>
      </c>
      <c r="U58" s="112">
        <f t="shared" si="9"/>
        <v>0</v>
      </c>
      <c r="V58" s="112">
        <f t="shared" si="9"/>
        <v>0</v>
      </c>
      <c r="W58" s="112">
        <f t="shared" si="9"/>
        <v>0</v>
      </c>
      <c r="X58" s="112">
        <f t="shared" si="7"/>
        <v>0</v>
      </c>
      <c r="Y58" s="112">
        <f t="shared" si="7"/>
        <v>0</v>
      </c>
      <c r="Z58" s="112">
        <f t="shared" si="7"/>
        <v>0</v>
      </c>
      <c r="AA58" s="112">
        <f t="shared" si="7"/>
        <v>0</v>
      </c>
      <c r="AB58" s="112">
        <f t="shared" si="7"/>
        <v>0</v>
      </c>
      <c r="AC58" s="112">
        <f t="shared" si="7"/>
        <v>0</v>
      </c>
      <c r="AD58" s="112">
        <f t="shared" si="7"/>
        <v>0</v>
      </c>
      <c r="AE58" s="112">
        <f t="shared" si="7"/>
        <v>0</v>
      </c>
      <c r="AF58" s="112">
        <f t="shared" si="7"/>
        <v>0</v>
      </c>
      <c r="AG58" s="112">
        <f t="shared" si="7"/>
        <v>0</v>
      </c>
      <c r="AH58" s="112">
        <f t="shared" si="7"/>
        <v>0</v>
      </c>
      <c r="AI58" s="112">
        <f t="shared" si="7"/>
        <v>0</v>
      </c>
      <c r="AJ58" s="112">
        <f t="shared" si="7"/>
        <v>0</v>
      </c>
      <c r="AK58" s="112">
        <f t="shared" si="7"/>
        <v>0</v>
      </c>
      <c r="AL58" s="112">
        <f t="shared" si="7"/>
        <v>0</v>
      </c>
      <c r="AM58" s="112">
        <f t="shared" si="7"/>
        <v>0</v>
      </c>
      <c r="AN58" s="112">
        <f t="shared" si="7"/>
        <v>0</v>
      </c>
      <c r="AO58" s="112">
        <f t="shared" si="7"/>
        <v>0</v>
      </c>
      <c r="AP58" s="112">
        <f t="shared" si="7"/>
        <v>0</v>
      </c>
      <c r="AQ58" s="112">
        <f t="shared" si="7"/>
        <v>0</v>
      </c>
    </row>
    <row r="59" spans="2:83" ht="16.5" thickTop="1" thickBot="1" x14ac:dyDescent="0.3">
      <c r="B59" s="63" t="str">
        <f t="shared" si="8"/>
        <v>Attrezzature 1</v>
      </c>
      <c r="C59" s="63" t="str">
        <f t="shared" si="8"/>
        <v>Fabbricati</v>
      </c>
      <c r="D59" s="111">
        <v>0.22</v>
      </c>
      <c r="H59" s="112">
        <f t="shared" si="9"/>
        <v>0</v>
      </c>
      <c r="I59" s="112">
        <f t="shared" si="7"/>
        <v>0</v>
      </c>
      <c r="J59" s="112">
        <f t="shared" si="7"/>
        <v>0</v>
      </c>
      <c r="K59" s="112">
        <f t="shared" si="7"/>
        <v>0</v>
      </c>
      <c r="L59" s="112">
        <f t="shared" si="7"/>
        <v>0</v>
      </c>
      <c r="M59" s="112">
        <f t="shared" si="7"/>
        <v>0</v>
      </c>
      <c r="N59" s="112">
        <f t="shared" si="7"/>
        <v>0</v>
      </c>
      <c r="O59" s="112">
        <f t="shared" si="7"/>
        <v>0</v>
      </c>
      <c r="P59" s="112">
        <f t="shared" si="7"/>
        <v>0</v>
      </c>
      <c r="Q59" s="112">
        <f t="shared" si="7"/>
        <v>0</v>
      </c>
      <c r="R59" s="112">
        <f t="shared" si="7"/>
        <v>0</v>
      </c>
      <c r="S59" s="112">
        <f t="shared" si="7"/>
        <v>0</v>
      </c>
      <c r="T59" s="112">
        <f t="shared" si="7"/>
        <v>0</v>
      </c>
      <c r="U59" s="112">
        <f t="shared" si="7"/>
        <v>0</v>
      </c>
      <c r="V59" s="112">
        <f t="shared" si="7"/>
        <v>0</v>
      </c>
      <c r="W59" s="112">
        <f t="shared" si="7"/>
        <v>0</v>
      </c>
      <c r="X59" s="112">
        <f t="shared" si="7"/>
        <v>0</v>
      </c>
      <c r="Y59" s="112">
        <f t="shared" si="7"/>
        <v>0</v>
      </c>
      <c r="Z59" s="112">
        <f t="shared" si="7"/>
        <v>0</v>
      </c>
      <c r="AA59" s="112">
        <f t="shared" si="7"/>
        <v>0</v>
      </c>
      <c r="AB59" s="112">
        <f t="shared" si="7"/>
        <v>0</v>
      </c>
      <c r="AC59" s="112">
        <f t="shared" si="7"/>
        <v>0</v>
      </c>
      <c r="AD59" s="112">
        <f t="shared" si="7"/>
        <v>0</v>
      </c>
      <c r="AE59" s="112">
        <f t="shared" si="7"/>
        <v>0</v>
      </c>
      <c r="AF59" s="112">
        <f t="shared" si="7"/>
        <v>0</v>
      </c>
      <c r="AG59" s="112">
        <f t="shared" si="7"/>
        <v>0</v>
      </c>
      <c r="AH59" s="112">
        <f t="shared" si="7"/>
        <v>0</v>
      </c>
      <c r="AI59" s="112">
        <f t="shared" si="7"/>
        <v>0</v>
      </c>
      <c r="AJ59" s="112">
        <f t="shared" si="7"/>
        <v>0</v>
      </c>
      <c r="AK59" s="112">
        <f t="shared" si="7"/>
        <v>0</v>
      </c>
      <c r="AL59" s="112">
        <f t="shared" si="7"/>
        <v>0</v>
      </c>
      <c r="AM59" s="112">
        <f t="shared" si="7"/>
        <v>0</v>
      </c>
      <c r="AN59" s="112">
        <f t="shared" si="7"/>
        <v>0</v>
      </c>
      <c r="AO59" s="112">
        <f t="shared" si="7"/>
        <v>0</v>
      </c>
      <c r="AP59" s="112">
        <f t="shared" si="7"/>
        <v>0</v>
      </c>
      <c r="AQ59" s="112">
        <f t="shared" si="7"/>
        <v>0</v>
      </c>
    </row>
    <row r="60" spans="2:83" ht="16.5" thickTop="1" thickBot="1" x14ac:dyDescent="0.3">
      <c r="B60" s="63" t="str">
        <f t="shared" si="8"/>
        <v>Costi Impianto 1</v>
      </c>
      <c r="C60" s="63" t="str">
        <f t="shared" si="8"/>
        <v>Costi Impianto e Ampliamento</v>
      </c>
      <c r="D60" s="111">
        <v>0.22</v>
      </c>
      <c r="H60" s="112">
        <f t="shared" si="9"/>
        <v>0</v>
      </c>
      <c r="I60" s="112">
        <f t="shared" si="7"/>
        <v>0</v>
      </c>
      <c r="J60" s="112">
        <f t="shared" si="7"/>
        <v>0</v>
      </c>
      <c r="K60" s="112">
        <f t="shared" si="7"/>
        <v>0</v>
      </c>
      <c r="L60" s="112">
        <f t="shared" si="7"/>
        <v>0</v>
      </c>
      <c r="M60" s="112">
        <f t="shared" si="7"/>
        <v>0</v>
      </c>
      <c r="N60" s="112">
        <f t="shared" si="7"/>
        <v>0</v>
      </c>
      <c r="O60" s="112">
        <f t="shared" si="7"/>
        <v>0</v>
      </c>
      <c r="P60" s="112">
        <f t="shared" si="7"/>
        <v>0</v>
      </c>
      <c r="Q60" s="112">
        <f t="shared" si="7"/>
        <v>0</v>
      </c>
      <c r="R60" s="112">
        <f t="shared" si="7"/>
        <v>0</v>
      </c>
      <c r="S60" s="112">
        <f t="shared" si="7"/>
        <v>0</v>
      </c>
      <c r="T60" s="112">
        <f t="shared" si="7"/>
        <v>0</v>
      </c>
      <c r="U60" s="112">
        <f t="shared" si="7"/>
        <v>0</v>
      </c>
      <c r="V60" s="112">
        <f t="shared" si="7"/>
        <v>0</v>
      </c>
      <c r="W60" s="112">
        <f t="shared" si="7"/>
        <v>0</v>
      </c>
      <c r="X60" s="112">
        <f t="shared" si="7"/>
        <v>0</v>
      </c>
      <c r="Y60" s="112">
        <f t="shared" si="7"/>
        <v>0</v>
      </c>
      <c r="Z60" s="112">
        <f t="shared" si="7"/>
        <v>0</v>
      </c>
      <c r="AA60" s="112">
        <f t="shared" si="7"/>
        <v>0</v>
      </c>
      <c r="AB60" s="112">
        <f t="shared" si="7"/>
        <v>0</v>
      </c>
      <c r="AC60" s="112">
        <f t="shared" si="7"/>
        <v>0</v>
      </c>
      <c r="AD60" s="112">
        <f t="shared" si="7"/>
        <v>0</v>
      </c>
      <c r="AE60" s="112">
        <f t="shared" si="7"/>
        <v>0</v>
      </c>
      <c r="AF60" s="112">
        <f t="shared" si="7"/>
        <v>0</v>
      </c>
      <c r="AG60" s="112">
        <f t="shared" si="7"/>
        <v>0</v>
      </c>
      <c r="AH60" s="112">
        <f t="shared" si="7"/>
        <v>0</v>
      </c>
      <c r="AI60" s="112">
        <f t="shared" si="7"/>
        <v>0</v>
      </c>
      <c r="AJ60" s="112">
        <f t="shared" si="7"/>
        <v>0</v>
      </c>
      <c r="AK60" s="112">
        <f t="shared" si="7"/>
        <v>0</v>
      </c>
      <c r="AL60" s="112">
        <f t="shared" si="7"/>
        <v>0</v>
      </c>
      <c r="AM60" s="112">
        <f t="shared" si="7"/>
        <v>0</v>
      </c>
      <c r="AN60" s="112">
        <f t="shared" si="7"/>
        <v>0</v>
      </c>
      <c r="AO60" s="112">
        <f t="shared" si="7"/>
        <v>0</v>
      </c>
      <c r="AP60" s="112">
        <f t="shared" si="7"/>
        <v>0</v>
      </c>
      <c r="AQ60" s="112">
        <f t="shared" si="7"/>
        <v>0</v>
      </c>
    </row>
    <row r="61" spans="2:83" ht="16.5" thickTop="1" thickBot="1" x14ac:dyDescent="0.3">
      <c r="B61" s="63" t="str">
        <f t="shared" si="8"/>
        <v>Brevetti</v>
      </c>
      <c r="C61" s="63" t="str">
        <f t="shared" si="8"/>
        <v>Ricerca &amp; Sviluppo</v>
      </c>
      <c r="D61" s="111">
        <v>0.22</v>
      </c>
      <c r="H61" s="112">
        <f t="shared" si="9"/>
        <v>0</v>
      </c>
      <c r="I61" s="112">
        <f t="shared" si="7"/>
        <v>0</v>
      </c>
      <c r="J61" s="112">
        <f t="shared" si="7"/>
        <v>0</v>
      </c>
      <c r="K61" s="112">
        <f t="shared" si="7"/>
        <v>0</v>
      </c>
      <c r="L61" s="112">
        <f t="shared" si="7"/>
        <v>0</v>
      </c>
      <c r="M61" s="112">
        <f t="shared" si="7"/>
        <v>0</v>
      </c>
      <c r="N61" s="112">
        <f t="shared" si="7"/>
        <v>0</v>
      </c>
      <c r="O61" s="112">
        <f t="shared" si="7"/>
        <v>0</v>
      </c>
      <c r="P61" s="112">
        <f t="shared" si="7"/>
        <v>0</v>
      </c>
      <c r="Q61" s="112">
        <f t="shared" si="7"/>
        <v>0</v>
      </c>
      <c r="R61" s="112">
        <f t="shared" si="7"/>
        <v>0</v>
      </c>
      <c r="S61" s="112">
        <f t="shared" si="7"/>
        <v>0</v>
      </c>
      <c r="T61" s="112">
        <f t="shared" si="7"/>
        <v>0</v>
      </c>
      <c r="U61" s="112">
        <f t="shared" si="7"/>
        <v>0</v>
      </c>
      <c r="V61" s="112">
        <f t="shared" si="7"/>
        <v>0</v>
      </c>
      <c r="W61" s="112">
        <f t="shared" si="7"/>
        <v>0</v>
      </c>
      <c r="X61" s="112">
        <f t="shared" si="7"/>
        <v>0</v>
      </c>
      <c r="Y61" s="112">
        <f t="shared" si="7"/>
        <v>0</v>
      </c>
      <c r="Z61" s="112">
        <f t="shared" si="7"/>
        <v>0</v>
      </c>
      <c r="AA61" s="112">
        <f t="shared" si="7"/>
        <v>0</v>
      </c>
      <c r="AB61" s="112">
        <f t="shared" si="7"/>
        <v>0</v>
      </c>
      <c r="AC61" s="112">
        <f t="shared" si="7"/>
        <v>0</v>
      </c>
      <c r="AD61" s="112">
        <f t="shared" si="7"/>
        <v>0</v>
      </c>
      <c r="AE61" s="112">
        <f t="shared" si="7"/>
        <v>0</v>
      </c>
      <c r="AF61" s="112">
        <f t="shared" si="7"/>
        <v>0</v>
      </c>
      <c r="AG61" s="112">
        <f t="shared" si="7"/>
        <v>0</v>
      </c>
      <c r="AH61" s="112">
        <f t="shared" si="7"/>
        <v>0</v>
      </c>
      <c r="AI61" s="112">
        <f t="shared" si="7"/>
        <v>0</v>
      </c>
      <c r="AJ61" s="112">
        <f t="shared" si="7"/>
        <v>0</v>
      </c>
      <c r="AK61" s="112">
        <f t="shared" si="7"/>
        <v>0</v>
      </c>
      <c r="AL61" s="112">
        <f t="shared" si="7"/>
        <v>0</v>
      </c>
      <c r="AM61" s="112">
        <f t="shared" si="7"/>
        <v>0</v>
      </c>
      <c r="AN61" s="112">
        <f t="shared" si="7"/>
        <v>0</v>
      </c>
      <c r="AO61" s="112">
        <f t="shared" si="7"/>
        <v>0</v>
      </c>
      <c r="AP61" s="112">
        <f t="shared" si="7"/>
        <v>0</v>
      </c>
      <c r="AQ61" s="112">
        <f t="shared" si="7"/>
        <v>0</v>
      </c>
    </row>
    <row r="62" spans="2:83" ht="16.5" thickTop="1" thickBot="1" x14ac:dyDescent="0.3">
      <c r="B62" s="63" t="str">
        <f t="shared" si="8"/>
        <v>Fabbricato 2</v>
      </c>
      <c r="C62" s="63" t="str">
        <f t="shared" si="8"/>
        <v>Fabbricati</v>
      </c>
      <c r="D62" s="111">
        <v>0.22</v>
      </c>
      <c r="H62" s="112">
        <f t="shared" si="9"/>
        <v>0</v>
      </c>
      <c r="I62" s="112">
        <f t="shared" si="7"/>
        <v>0</v>
      </c>
      <c r="J62" s="112">
        <f t="shared" si="7"/>
        <v>0</v>
      </c>
      <c r="K62" s="112">
        <f t="shared" si="7"/>
        <v>0</v>
      </c>
      <c r="L62" s="112">
        <f t="shared" si="7"/>
        <v>0</v>
      </c>
      <c r="M62" s="112">
        <f t="shared" si="7"/>
        <v>0</v>
      </c>
      <c r="N62" s="112">
        <f t="shared" si="7"/>
        <v>0</v>
      </c>
      <c r="O62" s="112">
        <f t="shared" si="7"/>
        <v>0</v>
      </c>
      <c r="P62" s="112">
        <f t="shared" si="7"/>
        <v>0</v>
      </c>
      <c r="Q62" s="112">
        <f t="shared" si="7"/>
        <v>0</v>
      </c>
      <c r="R62" s="112">
        <f t="shared" si="7"/>
        <v>0</v>
      </c>
      <c r="S62" s="112">
        <f t="shared" si="7"/>
        <v>0</v>
      </c>
      <c r="T62" s="112">
        <f t="shared" si="7"/>
        <v>0</v>
      </c>
      <c r="U62" s="112">
        <f t="shared" si="7"/>
        <v>0</v>
      </c>
      <c r="V62" s="112">
        <f t="shared" si="7"/>
        <v>0</v>
      </c>
      <c r="W62" s="112">
        <f t="shared" si="7"/>
        <v>0</v>
      </c>
      <c r="X62" s="112">
        <f t="shared" si="7"/>
        <v>0</v>
      </c>
      <c r="Y62" s="112">
        <f t="shared" si="7"/>
        <v>0</v>
      </c>
      <c r="Z62" s="112">
        <f t="shared" si="7"/>
        <v>0</v>
      </c>
      <c r="AA62" s="112">
        <f t="shared" si="7"/>
        <v>0</v>
      </c>
      <c r="AB62" s="112">
        <f t="shared" si="7"/>
        <v>0</v>
      </c>
      <c r="AC62" s="112">
        <f t="shared" si="7"/>
        <v>0</v>
      </c>
      <c r="AD62" s="112">
        <f t="shared" si="7"/>
        <v>0</v>
      </c>
      <c r="AE62" s="112">
        <f t="shared" si="7"/>
        <v>0</v>
      </c>
      <c r="AF62" s="112">
        <f t="shared" si="7"/>
        <v>0</v>
      </c>
      <c r="AG62" s="112">
        <f t="shared" si="7"/>
        <v>0</v>
      </c>
      <c r="AH62" s="112">
        <f t="shared" si="7"/>
        <v>0</v>
      </c>
      <c r="AI62" s="112">
        <f t="shared" si="7"/>
        <v>0</v>
      </c>
      <c r="AJ62" s="112">
        <f t="shared" si="7"/>
        <v>0</v>
      </c>
      <c r="AK62" s="112">
        <f t="shared" si="7"/>
        <v>0</v>
      </c>
      <c r="AL62" s="112">
        <f t="shared" si="7"/>
        <v>0</v>
      </c>
      <c r="AM62" s="112">
        <f t="shared" si="7"/>
        <v>0</v>
      </c>
      <c r="AN62" s="112">
        <f t="shared" si="7"/>
        <v>0</v>
      </c>
      <c r="AO62" s="112">
        <f t="shared" si="7"/>
        <v>0</v>
      </c>
      <c r="AP62" s="112">
        <f t="shared" si="7"/>
        <v>0</v>
      </c>
      <c r="AQ62" s="112">
        <f t="shared" si="7"/>
        <v>0</v>
      </c>
    </row>
    <row r="63" spans="2:83" ht="16.5" thickTop="1" thickBot="1" x14ac:dyDescent="0.3">
      <c r="B63" s="63" t="str">
        <f t="shared" si="8"/>
        <v/>
      </c>
      <c r="C63" s="63" t="str">
        <f t="shared" si="8"/>
        <v>Impianti e Macchinari</v>
      </c>
      <c r="D63" s="111">
        <v>0.22</v>
      </c>
      <c r="H63" s="112">
        <f t="shared" si="9"/>
        <v>0</v>
      </c>
      <c r="I63" s="112">
        <f t="shared" si="7"/>
        <v>0</v>
      </c>
      <c r="J63" s="112">
        <f t="shared" si="7"/>
        <v>0</v>
      </c>
      <c r="K63" s="112">
        <f t="shared" si="7"/>
        <v>0</v>
      </c>
      <c r="L63" s="112">
        <f t="shared" si="7"/>
        <v>0</v>
      </c>
      <c r="M63" s="112">
        <f t="shared" si="7"/>
        <v>0</v>
      </c>
      <c r="N63" s="112">
        <f t="shared" si="7"/>
        <v>0</v>
      </c>
      <c r="O63" s="112">
        <f t="shared" si="7"/>
        <v>0</v>
      </c>
      <c r="P63" s="112">
        <f t="shared" si="7"/>
        <v>0</v>
      </c>
      <c r="Q63" s="112">
        <f t="shared" si="7"/>
        <v>0</v>
      </c>
      <c r="R63" s="112">
        <f t="shared" si="7"/>
        <v>0</v>
      </c>
      <c r="S63" s="112">
        <f t="shared" si="7"/>
        <v>0</v>
      </c>
      <c r="T63" s="112">
        <f t="shared" si="7"/>
        <v>0</v>
      </c>
      <c r="U63" s="112">
        <f t="shared" si="7"/>
        <v>0</v>
      </c>
      <c r="V63" s="112">
        <f t="shared" si="7"/>
        <v>0</v>
      </c>
      <c r="W63" s="112">
        <f t="shared" si="7"/>
        <v>0</v>
      </c>
      <c r="X63" s="112">
        <f t="shared" si="7"/>
        <v>0</v>
      </c>
      <c r="Y63" s="112">
        <f t="shared" si="7"/>
        <v>0</v>
      </c>
      <c r="Z63" s="112">
        <f t="shared" si="7"/>
        <v>0</v>
      </c>
      <c r="AA63" s="112">
        <f t="shared" si="7"/>
        <v>0</v>
      </c>
      <c r="AB63" s="112">
        <f t="shared" si="7"/>
        <v>0</v>
      </c>
      <c r="AC63" s="112">
        <f t="shared" si="7"/>
        <v>0</v>
      </c>
      <c r="AD63" s="112">
        <f t="shared" si="7"/>
        <v>0</v>
      </c>
      <c r="AE63" s="112">
        <f t="shared" si="7"/>
        <v>0</v>
      </c>
      <c r="AF63" s="112">
        <f t="shared" si="7"/>
        <v>0</v>
      </c>
      <c r="AG63" s="112">
        <f t="shared" si="7"/>
        <v>0</v>
      </c>
      <c r="AH63" s="112">
        <f t="shared" si="7"/>
        <v>0</v>
      </c>
      <c r="AI63" s="112">
        <f t="shared" si="7"/>
        <v>0</v>
      </c>
      <c r="AJ63" s="112">
        <f t="shared" si="7"/>
        <v>0</v>
      </c>
      <c r="AK63" s="112">
        <f t="shared" si="7"/>
        <v>0</v>
      </c>
      <c r="AL63" s="112">
        <f t="shared" si="7"/>
        <v>0</v>
      </c>
      <c r="AM63" s="112">
        <f t="shared" si="7"/>
        <v>0</v>
      </c>
      <c r="AN63" s="112">
        <f t="shared" si="7"/>
        <v>0</v>
      </c>
      <c r="AO63" s="112">
        <f t="shared" si="7"/>
        <v>0</v>
      </c>
      <c r="AP63" s="112">
        <f t="shared" si="7"/>
        <v>0</v>
      </c>
      <c r="AQ63" s="112">
        <f t="shared" si="7"/>
        <v>0</v>
      </c>
    </row>
    <row r="64" spans="2:83" ht="16.5" thickTop="1" thickBot="1" x14ac:dyDescent="0.3">
      <c r="B64" s="63" t="str">
        <f t="shared" si="8"/>
        <v/>
      </c>
      <c r="C64" s="63" t="str">
        <f t="shared" si="8"/>
        <v>Fabbricati</v>
      </c>
      <c r="D64" s="111">
        <v>0.22</v>
      </c>
      <c r="H64" s="112">
        <f t="shared" si="9"/>
        <v>0</v>
      </c>
      <c r="I64" s="112">
        <f t="shared" si="7"/>
        <v>0</v>
      </c>
      <c r="J64" s="112">
        <f t="shared" si="7"/>
        <v>0</v>
      </c>
      <c r="K64" s="112">
        <f t="shared" si="7"/>
        <v>0</v>
      </c>
      <c r="L64" s="112">
        <f t="shared" si="7"/>
        <v>0</v>
      </c>
      <c r="M64" s="112">
        <f t="shared" si="7"/>
        <v>0</v>
      </c>
      <c r="N64" s="112">
        <f t="shared" si="7"/>
        <v>0</v>
      </c>
      <c r="O64" s="112">
        <f t="shared" si="7"/>
        <v>0</v>
      </c>
      <c r="P64" s="112">
        <f t="shared" si="7"/>
        <v>0</v>
      </c>
      <c r="Q64" s="112">
        <f t="shared" si="7"/>
        <v>0</v>
      </c>
      <c r="R64" s="112">
        <f t="shared" si="7"/>
        <v>0</v>
      </c>
      <c r="S64" s="112">
        <f t="shared" si="7"/>
        <v>0</v>
      </c>
      <c r="T64" s="112">
        <f t="shared" si="7"/>
        <v>0</v>
      </c>
      <c r="U64" s="112">
        <f t="shared" si="7"/>
        <v>0</v>
      </c>
      <c r="V64" s="112">
        <f t="shared" si="7"/>
        <v>0</v>
      </c>
      <c r="W64" s="112">
        <f t="shared" si="7"/>
        <v>0</v>
      </c>
      <c r="X64" s="112">
        <f t="shared" si="7"/>
        <v>0</v>
      </c>
      <c r="Y64" s="112">
        <f t="shared" si="7"/>
        <v>0</v>
      </c>
      <c r="Z64" s="112">
        <f t="shared" si="7"/>
        <v>0</v>
      </c>
      <c r="AA64" s="112">
        <f t="shared" si="7"/>
        <v>0</v>
      </c>
      <c r="AB64" s="112">
        <f t="shared" si="7"/>
        <v>0</v>
      </c>
      <c r="AC64" s="112">
        <f t="shared" si="7"/>
        <v>0</v>
      </c>
      <c r="AD64" s="112">
        <f t="shared" si="7"/>
        <v>0</v>
      </c>
      <c r="AE64" s="112">
        <f t="shared" si="7"/>
        <v>0</v>
      </c>
      <c r="AF64" s="112">
        <f t="shared" si="7"/>
        <v>0</v>
      </c>
      <c r="AG64" s="112">
        <f t="shared" si="7"/>
        <v>0</v>
      </c>
      <c r="AH64" s="112">
        <f t="shared" ref="I64:AQ71" si="10">+AH16*$D64</f>
        <v>0</v>
      </c>
      <c r="AI64" s="112">
        <f t="shared" si="10"/>
        <v>0</v>
      </c>
      <c r="AJ64" s="112">
        <f t="shared" si="10"/>
        <v>0</v>
      </c>
      <c r="AK64" s="112">
        <f t="shared" si="10"/>
        <v>0</v>
      </c>
      <c r="AL64" s="112">
        <f t="shared" si="10"/>
        <v>0</v>
      </c>
      <c r="AM64" s="112">
        <f t="shared" si="10"/>
        <v>0</v>
      </c>
      <c r="AN64" s="112">
        <f t="shared" si="10"/>
        <v>0</v>
      </c>
      <c r="AO64" s="112">
        <f t="shared" si="10"/>
        <v>0</v>
      </c>
      <c r="AP64" s="112">
        <f t="shared" si="10"/>
        <v>0</v>
      </c>
      <c r="AQ64" s="112">
        <f t="shared" si="10"/>
        <v>0</v>
      </c>
    </row>
    <row r="65" spans="2:83" ht="16.5" thickTop="1" thickBot="1" x14ac:dyDescent="0.3">
      <c r="B65" s="63" t="str">
        <f t="shared" si="8"/>
        <v/>
      </c>
      <c r="C65" s="63" t="str">
        <f t="shared" si="8"/>
        <v>Fabbricati</v>
      </c>
      <c r="D65" s="111">
        <v>0.22</v>
      </c>
      <c r="H65" s="112">
        <f t="shared" si="9"/>
        <v>0</v>
      </c>
      <c r="I65" s="112">
        <f t="shared" si="10"/>
        <v>0</v>
      </c>
      <c r="J65" s="112">
        <f t="shared" si="10"/>
        <v>0</v>
      </c>
      <c r="K65" s="112">
        <f t="shared" si="10"/>
        <v>0</v>
      </c>
      <c r="L65" s="112">
        <f t="shared" si="10"/>
        <v>0</v>
      </c>
      <c r="M65" s="112">
        <f t="shared" si="10"/>
        <v>0</v>
      </c>
      <c r="N65" s="112">
        <f t="shared" si="10"/>
        <v>0</v>
      </c>
      <c r="O65" s="112">
        <f t="shared" si="10"/>
        <v>0</v>
      </c>
      <c r="P65" s="112">
        <f t="shared" si="10"/>
        <v>0</v>
      </c>
      <c r="Q65" s="112">
        <f t="shared" si="10"/>
        <v>0</v>
      </c>
      <c r="R65" s="112">
        <f t="shared" si="10"/>
        <v>0</v>
      </c>
      <c r="S65" s="112">
        <f t="shared" si="10"/>
        <v>0</v>
      </c>
      <c r="T65" s="112">
        <f t="shared" si="10"/>
        <v>0</v>
      </c>
      <c r="U65" s="112">
        <f t="shared" si="10"/>
        <v>0</v>
      </c>
      <c r="V65" s="112">
        <f t="shared" si="10"/>
        <v>0</v>
      </c>
      <c r="W65" s="112">
        <f t="shared" si="10"/>
        <v>0</v>
      </c>
      <c r="X65" s="112">
        <f t="shared" si="10"/>
        <v>0</v>
      </c>
      <c r="Y65" s="112">
        <f t="shared" si="10"/>
        <v>0</v>
      </c>
      <c r="Z65" s="112">
        <f t="shared" si="10"/>
        <v>0</v>
      </c>
      <c r="AA65" s="112">
        <f t="shared" si="10"/>
        <v>0</v>
      </c>
      <c r="AB65" s="112">
        <f t="shared" si="10"/>
        <v>0</v>
      </c>
      <c r="AC65" s="112">
        <f t="shared" si="10"/>
        <v>0</v>
      </c>
      <c r="AD65" s="112">
        <f t="shared" si="10"/>
        <v>0</v>
      </c>
      <c r="AE65" s="112">
        <f t="shared" si="10"/>
        <v>0</v>
      </c>
      <c r="AF65" s="112">
        <f t="shared" si="10"/>
        <v>0</v>
      </c>
      <c r="AG65" s="112">
        <f t="shared" si="10"/>
        <v>0</v>
      </c>
      <c r="AH65" s="112">
        <f t="shared" si="10"/>
        <v>0</v>
      </c>
      <c r="AI65" s="112">
        <f t="shared" si="10"/>
        <v>0</v>
      </c>
      <c r="AJ65" s="112">
        <f t="shared" si="10"/>
        <v>0</v>
      </c>
      <c r="AK65" s="112">
        <f t="shared" si="10"/>
        <v>0</v>
      </c>
      <c r="AL65" s="112">
        <f t="shared" si="10"/>
        <v>0</v>
      </c>
      <c r="AM65" s="112">
        <f t="shared" si="10"/>
        <v>0</v>
      </c>
      <c r="AN65" s="112">
        <f t="shared" si="10"/>
        <v>0</v>
      </c>
      <c r="AO65" s="112">
        <f t="shared" si="10"/>
        <v>0</v>
      </c>
      <c r="AP65" s="112">
        <f t="shared" si="10"/>
        <v>0</v>
      </c>
      <c r="AQ65" s="112">
        <f t="shared" si="10"/>
        <v>0</v>
      </c>
    </row>
    <row r="66" spans="2:83" ht="16.5" thickTop="1" thickBot="1" x14ac:dyDescent="0.3">
      <c r="B66" s="63" t="str">
        <f t="shared" si="8"/>
        <v/>
      </c>
      <c r="C66" s="63" t="str">
        <f t="shared" si="8"/>
        <v>Fabbricati</v>
      </c>
      <c r="D66" s="111">
        <v>0.22</v>
      </c>
      <c r="H66" s="112">
        <f t="shared" si="9"/>
        <v>0</v>
      </c>
      <c r="I66" s="112">
        <f t="shared" si="10"/>
        <v>0</v>
      </c>
      <c r="J66" s="112">
        <f t="shared" si="10"/>
        <v>0</v>
      </c>
      <c r="K66" s="112">
        <f t="shared" si="10"/>
        <v>0</v>
      </c>
      <c r="L66" s="112">
        <f t="shared" si="10"/>
        <v>0</v>
      </c>
      <c r="M66" s="112">
        <f t="shared" si="10"/>
        <v>0</v>
      </c>
      <c r="N66" s="112">
        <f t="shared" si="10"/>
        <v>0</v>
      </c>
      <c r="O66" s="112">
        <f t="shared" si="10"/>
        <v>0</v>
      </c>
      <c r="P66" s="112">
        <f t="shared" si="10"/>
        <v>0</v>
      </c>
      <c r="Q66" s="112">
        <f t="shared" si="10"/>
        <v>0</v>
      </c>
      <c r="R66" s="112">
        <f t="shared" si="10"/>
        <v>0</v>
      </c>
      <c r="S66" s="112">
        <f t="shared" si="10"/>
        <v>0</v>
      </c>
      <c r="T66" s="112">
        <f t="shared" si="10"/>
        <v>0</v>
      </c>
      <c r="U66" s="112">
        <f t="shared" si="10"/>
        <v>0</v>
      </c>
      <c r="V66" s="112">
        <f t="shared" si="10"/>
        <v>0</v>
      </c>
      <c r="W66" s="112">
        <f t="shared" si="10"/>
        <v>0</v>
      </c>
      <c r="X66" s="112">
        <f t="shared" si="10"/>
        <v>0</v>
      </c>
      <c r="Y66" s="112">
        <f t="shared" si="10"/>
        <v>0</v>
      </c>
      <c r="Z66" s="112">
        <f t="shared" si="10"/>
        <v>0</v>
      </c>
      <c r="AA66" s="112">
        <f t="shared" si="10"/>
        <v>0</v>
      </c>
      <c r="AB66" s="112">
        <f t="shared" si="10"/>
        <v>0</v>
      </c>
      <c r="AC66" s="112">
        <f t="shared" si="10"/>
        <v>0</v>
      </c>
      <c r="AD66" s="112">
        <f t="shared" si="10"/>
        <v>0</v>
      </c>
      <c r="AE66" s="112">
        <f t="shared" si="10"/>
        <v>0</v>
      </c>
      <c r="AF66" s="112">
        <f t="shared" si="10"/>
        <v>0</v>
      </c>
      <c r="AG66" s="112">
        <f t="shared" si="10"/>
        <v>0</v>
      </c>
      <c r="AH66" s="112">
        <f t="shared" si="10"/>
        <v>0</v>
      </c>
      <c r="AI66" s="112">
        <f t="shared" si="10"/>
        <v>0</v>
      </c>
      <c r="AJ66" s="112">
        <f t="shared" si="10"/>
        <v>0</v>
      </c>
      <c r="AK66" s="112">
        <f t="shared" si="10"/>
        <v>0</v>
      </c>
      <c r="AL66" s="112">
        <f t="shared" si="10"/>
        <v>0</v>
      </c>
      <c r="AM66" s="112">
        <f t="shared" si="10"/>
        <v>0</v>
      </c>
      <c r="AN66" s="112">
        <f t="shared" si="10"/>
        <v>0</v>
      </c>
      <c r="AO66" s="112">
        <f t="shared" si="10"/>
        <v>0</v>
      </c>
      <c r="AP66" s="112">
        <f t="shared" si="10"/>
        <v>0</v>
      </c>
      <c r="AQ66" s="112">
        <f t="shared" si="10"/>
        <v>0</v>
      </c>
    </row>
    <row r="67" spans="2:83" ht="16.5" thickTop="1" thickBot="1" x14ac:dyDescent="0.3">
      <c r="B67" s="63" t="str">
        <f t="shared" si="8"/>
        <v/>
      </c>
      <c r="C67" s="63" t="str">
        <f t="shared" si="8"/>
        <v>Fabbricati</v>
      </c>
      <c r="D67" s="111">
        <v>0.22</v>
      </c>
      <c r="H67" s="112">
        <f t="shared" si="9"/>
        <v>0</v>
      </c>
      <c r="I67" s="112">
        <f t="shared" si="10"/>
        <v>0</v>
      </c>
      <c r="J67" s="112">
        <f t="shared" si="10"/>
        <v>0</v>
      </c>
      <c r="K67" s="112">
        <f t="shared" si="10"/>
        <v>0</v>
      </c>
      <c r="L67" s="112">
        <f t="shared" si="10"/>
        <v>0</v>
      </c>
      <c r="M67" s="112">
        <f t="shared" si="10"/>
        <v>0</v>
      </c>
      <c r="N67" s="112">
        <f t="shared" si="10"/>
        <v>0</v>
      </c>
      <c r="O67" s="112">
        <f t="shared" si="10"/>
        <v>0</v>
      </c>
      <c r="P67" s="112">
        <f t="shared" si="10"/>
        <v>0</v>
      </c>
      <c r="Q67" s="112">
        <f t="shared" si="10"/>
        <v>0</v>
      </c>
      <c r="R67" s="112">
        <f t="shared" si="10"/>
        <v>0</v>
      </c>
      <c r="S67" s="112">
        <f t="shared" si="10"/>
        <v>0</v>
      </c>
      <c r="T67" s="112">
        <f t="shared" si="10"/>
        <v>0</v>
      </c>
      <c r="U67" s="112">
        <f t="shared" si="10"/>
        <v>0</v>
      </c>
      <c r="V67" s="112">
        <f t="shared" si="10"/>
        <v>0</v>
      </c>
      <c r="W67" s="112">
        <f t="shared" si="10"/>
        <v>0</v>
      </c>
      <c r="X67" s="112">
        <f t="shared" si="10"/>
        <v>0</v>
      </c>
      <c r="Y67" s="112">
        <f t="shared" si="10"/>
        <v>0</v>
      </c>
      <c r="Z67" s="112">
        <f t="shared" si="10"/>
        <v>0</v>
      </c>
      <c r="AA67" s="112">
        <f t="shared" si="10"/>
        <v>0</v>
      </c>
      <c r="AB67" s="112">
        <f t="shared" si="10"/>
        <v>0</v>
      </c>
      <c r="AC67" s="112">
        <f t="shared" si="10"/>
        <v>0</v>
      </c>
      <c r="AD67" s="112">
        <f t="shared" si="10"/>
        <v>0</v>
      </c>
      <c r="AE67" s="112">
        <f t="shared" si="10"/>
        <v>0</v>
      </c>
      <c r="AF67" s="112">
        <f t="shared" si="10"/>
        <v>0</v>
      </c>
      <c r="AG67" s="112">
        <f t="shared" si="10"/>
        <v>0</v>
      </c>
      <c r="AH67" s="112">
        <f t="shared" si="10"/>
        <v>0</v>
      </c>
      <c r="AI67" s="112">
        <f t="shared" si="10"/>
        <v>0</v>
      </c>
      <c r="AJ67" s="112">
        <f t="shared" si="10"/>
        <v>0</v>
      </c>
      <c r="AK67" s="112">
        <f t="shared" si="10"/>
        <v>0</v>
      </c>
      <c r="AL67" s="112">
        <f t="shared" si="10"/>
        <v>0</v>
      </c>
      <c r="AM67" s="112">
        <f t="shared" si="10"/>
        <v>0</v>
      </c>
      <c r="AN67" s="112">
        <f t="shared" si="10"/>
        <v>0</v>
      </c>
      <c r="AO67" s="112">
        <f t="shared" si="10"/>
        <v>0</v>
      </c>
      <c r="AP67" s="112">
        <f t="shared" si="10"/>
        <v>0</v>
      </c>
      <c r="AQ67" s="112">
        <f t="shared" si="10"/>
        <v>0</v>
      </c>
    </row>
    <row r="68" spans="2:83" ht="16.5" thickTop="1" thickBot="1" x14ac:dyDescent="0.3">
      <c r="B68" s="63" t="str">
        <f t="shared" si="8"/>
        <v/>
      </c>
      <c r="C68" s="63" t="str">
        <f t="shared" si="8"/>
        <v>Fabbricati</v>
      </c>
      <c r="D68" s="111">
        <v>0.22</v>
      </c>
      <c r="H68" s="112">
        <f t="shared" si="9"/>
        <v>0</v>
      </c>
      <c r="I68" s="112">
        <f t="shared" si="10"/>
        <v>0</v>
      </c>
      <c r="J68" s="112">
        <f t="shared" si="10"/>
        <v>0</v>
      </c>
      <c r="K68" s="112">
        <f t="shared" si="10"/>
        <v>0</v>
      </c>
      <c r="L68" s="112">
        <f t="shared" si="10"/>
        <v>0</v>
      </c>
      <c r="M68" s="112">
        <f t="shared" si="10"/>
        <v>0</v>
      </c>
      <c r="N68" s="112">
        <f t="shared" si="10"/>
        <v>0</v>
      </c>
      <c r="O68" s="112">
        <f t="shared" si="10"/>
        <v>0</v>
      </c>
      <c r="P68" s="112">
        <f t="shared" si="10"/>
        <v>0</v>
      </c>
      <c r="Q68" s="112">
        <f t="shared" si="10"/>
        <v>0</v>
      </c>
      <c r="R68" s="112">
        <f t="shared" si="10"/>
        <v>0</v>
      </c>
      <c r="S68" s="112">
        <f t="shared" si="10"/>
        <v>0</v>
      </c>
      <c r="T68" s="112">
        <f t="shared" si="10"/>
        <v>0</v>
      </c>
      <c r="U68" s="112">
        <f t="shared" si="10"/>
        <v>0</v>
      </c>
      <c r="V68" s="112">
        <f t="shared" si="10"/>
        <v>0</v>
      </c>
      <c r="W68" s="112">
        <f t="shared" si="10"/>
        <v>0</v>
      </c>
      <c r="X68" s="112">
        <f t="shared" si="10"/>
        <v>0</v>
      </c>
      <c r="Y68" s="112">
        <f t="shared" si="10"/>
        <v>0</v>
      </c>
      <c r="Z68" s="112">
        <f t="shared" si="10"/>
        <v>0</v>
      </c>
      <c r="AA68" s="112">
        <f t="shared" si="10"/>
        <v>0</v>
      </c>
      <c r="AB68" s="112">
        <f t="shared" si="10"/>
        <v>0</v>
      </c>
      <c r="AC68" s="112">
        <f t="shared" si="10"/>
        <v>0</v>
      </c>
      <c r="AD68" s="112">
        <f t="shared" si="10"/>
        <v>0</v>
      </c>
      <c r="AE68" s="112">
        <f t="shared" si="10"/>
        <v>0</v>
      </c>
      <c r="AF68" s="112">
        <f t="shared" si="10"/>
        <v>0</v>
      </c>
      <c r="AG68" s="112">
        <f t="shared" si="10"/>
        <v>0</v>
      </c>
      <c r="AH68" s="112">
        <f t="shared" si="10"/>
        <v>0</v>
      </c>
      <c r="AI68" s="112">
        <f t="shared" si="10"/>
        <v>0</v>
      </c>
      <c r="AJ68" s="112">
        <f t="shared" si="10"/>
        <v>0</v>
      </c>
      <c r="AK68" s="112">
        <f t="shared" si="10"/>
        <v>0</v>
      </c>
      <c r="AL68" s="112">
        <f t="shared" si="10"/>
        <v>0</v>
      </c>
      <c r="AM68" s="112">
        <f t="shared" si="10"/>
        <v>0</v>
      </c>
      <c r="AN68" s="112">
        <f t="shared" si="10"/>
        <v>0</v>
      </c>
      <c r="AO68" s="112">
        <f t="shared" si="10"/>
        <v>0</v>
      </c>
      <c r="AP68" s="112">
        <f t="shared" si="10"/>
        <v>0</v>
      </c>
      <c r="AQ68" s="112">
        <f t="shared" si="10"/>
        <v>0</v>
      </c>
    </row>
    <row r="69" spans="2:83" ht="16.5" thickTop="1" thickBot="1" x14ac:dyDescent="0.3">
      <c r="B69" s="63" t="str">
        <f t="shared" si="8"/>
        <v/>
      </c>
      <c r="C69" s="63" t="str">
        <f t="shared" si="8"/>
        <v>Fabbricati</v>
      </c>
      <c r="D69" s="111">
        <v>0.22</v>
      </c>
      <c r="H69" s="112">
        <f t="shared" si="9"/>
        <v>0</v>
      </c>
      <c r="I69" s="112">
        <f t="shared" si="10"/>
        <v>0</v>
      </c>
      <c r="J69" s="112">
        <f t="shared" si="10"/>
        <v>0</v>
      </c>
      <c r="K69" s="112">
        <f t="shared" si="10"/>
        <v>0</v>
      </c>
      <c r="L69" s="112">
        <f t="shared" si="10"/>
        <v>0</v>
      </c>
      <c r="M69" s="112">
        <f t="shared" si="10"/>
        <v>0</v>
      </c>
      <c r="N69" s="112">
        <f t="shared" si="10"/>
        <v>0</v>
      </c>
      <c r="O69" s="112">
        <f t="shared" si="10"/>
        <v>0</v>
      </c>
      <c r="P69" s="112">
        <f t="shared" si="10"/>
        <v>0</v>
      </c>
      <c r="Q69" s="112">
        <f t="shared" si="10"/>
        <v>0</v>
      </c>
      <c r="R69" s="112">
        <f t="shared" si="10"/>
        <v>0</v>
      </c>
      <c r="S69" s="112">
        <f t="shared" si="10"/>
        <v>0</v>
      </c>
      <c r="T69" s="112">
        <f t="shared" si="10"/>
        <v>0</v>
      </c>
      <c r="U69" s="112">
        <f t="shared" si="10"/>
        <v>0</v>
      </c>
      <c r="V69" s="112">
        <f t="shared" si="10"/>
        <v>0</v>
      </c>
      <c r="W69" s="112">
        <f t="shared" si="10"/>
        <v>0</v>
      </c>
      <c r="X69" s="112">
        <f t="shared" si="10"/>
        <v>0</v>
      </c>
      <c r="Y69" s="112">
        <f t="shared" si="10"/>
        <v>0</v>
      </c>
      <c r="Z69" s="112">
        <f t="shared" si="10"/>
        <v>0</v>
      </c>
      <c r="AA69" s="112">
        <f t="shared" si="10"/>
        <v>0</v>
      </c>
      <c r="AB69" s="112">
        <f t="shared" si="10"/>
        <v>0</v>
      </c>
      <c r="AC69" s="112">
        <f t="shared" si="10"/>
        <v>0</v>
      </c>
      <c r="AD69" s="112">
        <f t="shared" si="10"/>
        <v>0</v>
      </c>
      <c r="AE69" s="112">
        <f t="shared" si="10"/>
        <v>0</v>
      </c>
      <c r="AF69" s="112">
        <f t="shared" si="10"/>
        <v>0</v>
      </c>
      <c r="AG69" s="112">
        <f t="shared" si="10"/>
        <v>0</v>
      </c>
      <c r="AH69" s="112">
        <f t="shared" si="10"/>
        <v>0</v>
      </c>
      <c r="AI69" s="112">
        <f t="shared" si="10"/>
        <v>0</v>
      </c>
      <c r="AJ69" s="112">
        <f t="shared" si="10"/>
        <v>0</v>
      </c>
      <c r="AK69" s="112">
        <f t="shared" si="10"/>
        <v>0</v>
      </c>
      <c r="AL69" s="112">
        <f t="shared" si="10"/>
        <v>0</v>
      </c>
      <c r="AM69" s="112">
        <f t="shared" si="10"/>
        <v>0</v>
      </c>
      <c r="AN69" s="112">
        <f t="shared" si="10"/>
        <v>0</v>
      </c>
      <c r="AO69" s="112">
        <f t="shared" si="10"/>
        <v>0</v>
      </c>
      <c r="AP69" s="112">
        <f t="shared" si="10"/>
        <v>0</v>
      </c>
      <c r="AQ69" s="112">
        <f t="shared" si="10"/>
        <v>0</v>
      </c>
    </row>
    <row r="70" spans="2:83" ht="16.5" thickTop="1" thickBot="1" x14ac:dyDescent="0.3">
      <c r="B70" s="63" t="str">
        <f t="shared" si="8"/>
        <v/>
      </c>
      <c r="C70" s="63" t="str">
        <f t="shared" si="8"/>
        <v>Fabbricati</v>
      </c>
      <c r="D70" s="111">
        <v>0.22</v>
      </c>
      <c r="H70" s="112">
        <f t="shared" si="9"/>
        <v>0</v>
      </c>
      <c r="I70" s="112">
        <f t="shared" si="10"/>
        <v>0</v>
      </c>
      <c r="J70" s="112">
        <f t="shared" si="10"/>
        <v>0</v>
      </c>
      <c r="K70" s="112">
        <f t="shared" si="10"/>
        <v>0</v>
      </c>
      <c r="L70" s="112">
        <f t="shared" si="10"/>
        <v>0</v>
      </c>
      <c r="M70" s="112">
        <f t="shared" si="10"/>
        <v>0</v>
      </c>
      <c r="N70" s="112">
        <f t="shared" si="10"/>
        <v>0</v>
      </c>
      <c r="O70" s="112">
        <f t="shared" si="10"/>
        <v>0</v>
      </c>
      <c r="P70" s="112">
        <f t="shared" si="10"/>
        <v>0</v>
      </c>
      <c r="Q70" s="112">
        <f t="shared" si="10"/>
        <v>0</v>
      </c>
      <c r="R70" s="112">
        <f t="shared" si="10"/>
        <v>0</v>
      </c>
      <c r="S70" s="112">
        <f t="shared" si="10"/>
        <v>0</v>
      </c>
      <c r="T70" s="112">
        <f t="shared" si="10"/>
        <v>0</v>
      </c>
      <c r="U70" s="112">
        <f t="shared" si="10"/>
        <v>0</v>
      </c>
      <c r="V70" s="112">
        <f t="shared" si="10"/>
        <v>0</v>
      </c>
      <c r="W70" s="112">
        <f t="shared" si="10"/>
        <v>0</v>
      </c>
      <c r="X70" s="112">
        <f t="shared" si="10"/>
        <v>0</v>
      </c>
      <c r="Y70" s="112">
        <f t="shared" si="10"/>
        <v>0</v>
      </c>
      <c r="Z70" s="112">
        <f t="shared" si="10"/>
        <v>0</v>
      </c>
      <c r="AA70" s="112">
        <f t="shared" si="10"/>
        <v>0</v>
      </c>
      <c r="AB70" s="112">
        <f t="shared" si="10"/>
        <v>0</v>
      </c>
      <c r="AC70" s="112">
        <f t="shared" si="10"/>
        <v>0</v>
      </c>
      <c r="AD70" s="112">
        <f t="shared" si="10"/>
        <v>0</v>
      </c>
      <c r="AE70" s="112">
        <f t="shared" si="10"/>
        <v>0</v>
      </c>
      <c r="AF70" s="112">
        <f t="shared" si="10"/>
        <v>0</v>
      </c>
      <c r="AG70" s="112">
        <f t="shared" si="10"/>
        <v>0</v>
      </c>
      <c r="AH70" s="112">
        <f t="shared" si="10"/>
        <v>0</v>
      </c>
      <c r="AI70" s="112">
        <f t="shared" si="10"/>
        <v>0</v>
      </c>
      <c r="AJ70" s="112">
        <f t="shared" si="10"/>
        <v>0</v>
      </c>
      <c r="AK70" s="112">
        <f t="shared" si="10"/>
        <v>0</v>
      </c>
      <c r="AL70" s="112">
        <f t="shared" si="10"/>
        <v>0</v>
      </c>
      <c r="AM70" s="112">
        <f t="shared" si="10"/>
        <v>0</v>
      </c>
      <c r="AN70" s="112">
        <f t="shared" si="10"/>
        <v>0</v>
      </c>
      <c r="AO70" s="112">
        <f t="shared" si="10"/>
        <v>0</v>
      </c>
      <c r="AP70" s="112">
        <f t="shared" si="10"/>
        <v>0</v>
      </c>
      <c r="AQ70" s="112">
        <f t="shared" si="10"/>
        <v>0</v>
      </c>
    </row>
    <row r="71" spans="2:83" ht="16.5" thickTop="1" thickBot="1" x14ac:dyDescent="0.3">
      <c r="B71" s="63" t="str">
        <f t="shared" si="8"/>
        <v/>
      </c>
      <c r="C71" s="63" t="str">
        <f t="shared" si="8"/>
        <v>Fabbricati</v>
      </c>
      <c r="D71" s="111">
        <v>0.22</v>
      </c>
      <c r="H71" s="112">
        <f t="shared" si="9"/>
        <v>0</v>
      </c>
      <c r="I71" s="112">
        <f t="shared" si="10"/>
        <v>0</v>
      </c>
      <c r="J71" s="112">
        <f t="shared" si="10"/>
        <v>0</v>
      </c>
      <c r="K71" s="112">
        <f t="shared" si="10"/>
        <v>0</v>
      </c>
      <c r="L71" s="112">
        <f t="shared" si="10"/>
        <v>0</v>
      </c>
      <c r="M71" s="112">
        <f t="shared" si="10"/>
        <v>0</v>
      </c>
      <c r="N71" s="112">
        <f t="shared" si="10"/>
        <v>0</v>
      </c>
      <c r="O71" s="112">
        <f t="shared" si="10"/>
        <v>0</v>
      </c>
      <c r="P71" s="112">
        <f t="shared" si="10"/>
        <v>0</v>
      </c>
      <c r="Q71" s="112">
        <f t="shared" si="10"/>
        <v>0</v>
      </c>
      <c r="R71" s="112">
        <f t="shared" si="10"/>
        <v>0</v>
      </c>
      <c r="S71" s="112">
        <f t="shared" si="10"/>
        <v>0</v>
      </c>
      <c r="T71" s="112">
        <f t="shared" si="10"/>
        <v>0</v>
      </c>
      <c r="U71" s="112">
        <f t="shared" si="10"/>
        <v>0</v>
      </c>
      <c r="V71" s="112">
        <f t="shared" si="10"/>
        <v>0</v>
      </c>
      <c r="W71" s="112">
        <f t="shared" si="10"/>
        <v>0</v>
      </c>
      <c r="X71" s="112">
        <f t="shared" si="10"/>
        <v>0</v>
      </c>
      <c r="Y71" s="112">
        <f t="shared" si="10"/>
        <v>0</v>
      </c>
      <c r="Z71" s="112">
        <f t="shared" si="10"/>
        <v>0</v>
      </c>
      <c r="AA71" s="112">
        <f t="shared" si="10"/>
        <v>0</v>
      </c>
      <c r="AB71" s="112">
        <f t="shared" si="10"/>
        <v>0</v>
      </c>
      <c r="AC71" s="112">
        <f t="shared" si="10"/>
        <v>0</v>
      </c>
      <c r="AD71" s="112">
        <f t="shared" si="10"/>
        <v>0</v>
      </c>
      <c r="AE71" s="112">
        <f t="shared" si="10"/>
        <v>0</v>
      </c>
      <c r="AF71" s="112">
        <f t="shared" si="10"/>
        <v>0</v>
      </c>
      <c r="AG71" s="112">
        <f t="shared" si="10"/>
        <v>0</v>
      </c>
      <c r="AH71" s="112">
        <f t="shared" si="10"/>
        <v>0</v>
      </c>
      <c r="AI71" s="112">
        <f t="shared" si="10"/>
        <v>0</v>
      </c>
      <c r="AJ71" s="112">
        <f t="shared" si="10"/>
        <v>0</v>
      </c>
      <c r="AK71" s="112">
        <f t="shared" si="10"/>
        <v>0</v>
      </c>
      <c r="AL71" s="112">
        <f t="shared" si="10"/>
        <v>0</v>
      </c>
      <c r="AM71" s="112">
        <f t="shared" si="10"/>
        <v>0</v>
      </c>
      <c r="AN71" s="112">
        <f t="shared" si="10"/>
        <v>0</v>
      </c>
      <c r="AO71" s="112">
        <f t="shared" si="10"/>
        <v>0</v>
      </c>
      <c r="AP71" s="112">
        <f t="shared" si="10"/>
        <v>0</v>
      </c>
      <c r="AQ71" s="112">
        <f t="shared" si="10"/>
        <v>0</v>
      </c>
    </row>
    <row r="72" spans="2:83" ht="16.5" thickTop="1" thickBot="1" x14ac:dyDescent="0.3">
      <c r="B72" s="63" t="str">
        <f t="shared" si="8"/>
        <v/>
      </c>
      <c r="C72" s="63" t="str">
        <f t="shared" si="8"/>
        <v>Fabbricati</v>
      </c>
      <c r="D72" s="111">
        <v>0.22</v>
      </c>
      <c r="H72" s="112">
        <f t="shared" si="9"/>
        <v>0</v>
      </c>
      <c r="I72" s="112">
        <f t="shared" si="9"/>
        <v>0</v>
      </c>
      <c r="J72" s="112">
        <f t="shared" si="9"/>
        <v>0</v>
      </c>
      <c r="K72" s="112">
        <f t="shared" si="9"/>
        <v>0</v>
      </c>
      <c r="L72" s="112">
        <f t="shared" si="9"/>
        <v>0</v>
      </c>
      <c r="M72" s="112">
        <f t="shared" si="9"/>
        <v>0</v>
      </c>
      <c r="N72" s="112">
        <f t="shared" si="9"/>
        <v>0</v>
      </c>
      <c r="O72" s="112">
        <f t="shared" si="9"/>
        <v>0</v>
      </c>
      <c r="P72" s="112">
        <f t="shared" si="9"/>
        <v>0</v>
      </c>
      <c r="Q72" s="112">
        <f t="shared" si="9"/>
        <v>0</v>
      </c>
      <c r="R72" s="112">
        <f t="shared" si="9"/>
        <v>0</v>
      </c>
      <c r="S72" s="112">
        <f t="shared" si="9"/>
        <v>0</v>
      </c>
      <c r="T72" s="112">
        <f t="shared" si="9"/>
        <v>0</v>
      </c>
      <c r="U72" s="112">
        <f t="shared" si="9"/>
        <v>0</v>
      </c>
      <c r="V72" s="112">
        <f t="shared" si="9"/>
        <v>0</v>
      </c>
      <c r="W72" s="112">
        <f t="shared" si="9"/>
        <v>0</v>
      </c>
      <c r="X72" s="112">
        <f t="shared" ref="I72:AQ75" si="11">+X24*$D72</f>
        <v>0</v>
      </c>
      <c r="Y72" s="112">
        <f t="shared" si="11"/>
        <v>0</v>
      </c>
      <c r="Z72" s="112">
        <f t="shared" si="11"/>
        <v>0</v>
      </c>
      <c r="AA72" s="112">
        <f t="shared" si="11"/>
        <v>0</v>
      </c>
      <c r="AB72" s="112">
        <f t="shared" si="11"/>
        <v>0</v>
      </c>
      <c r="AC72" s="112">
        <f t="shared" si="11"/>
        <v>0</v>
      </c>
      <c r="AD72" s="112">
        <f t="shared" si="11"/>
        <v>0</v>
      </c>
      <c r="AE72" s="112">
        <f t="shared" si="11"/>
        <v>0</v>
      </c>
      <c r="AF72" s="112">
        <f t="shared" si="11"/>
        <v>0</v>
      </c>
      <c r="AG72" s="112">
        <f t="shared" si="11"/>
        <v>0</v>
      </c>
      <c r="AH72" s="112">
        <f t="shared" si="11"/>
        <v>0</v>
      </c>
      <c r="AI72" s="112">
        <f t="shared" si="11"/>
        <v>0</v>
      </c>
      <c r="AJ72" s="112">
        <f t="shared" si="11"/>
        <v>0</v>
      </c>
      <c r="AK72" s="112">
        <f t="shared" si="11"/>
        <v>0</v>
      </c>
      <c r="AL72" s="112">
        <f t="shared" si="11"/>
        <v>0</v>
      </c>
      <c r="AM72" s="112">
        <f t="shared" si="11"/>
        <v>0</v>
      </c>
      <c r="AN72" s="112">
        <f t="shared" si="11"/>
        <v>0</v>
      </c>
      <c r="AO72" s="112">
        <f t="shared" si="11"/>
        <v>0</v>
      </c>
      <c r="AP72" s="112">
        <f t="shared" si="11"/>
        <v>0</v>
      </c>
      <c r="AQ72" s="112">
        <f t="shared" si="11"/>
        <v>0</v>
      </c>
    </row>
    <row r="73" spans="2:83" ht="16.5" thickTop="1" thickBot="1" x14ac:dyDescent="0.3">
      <c r="B73" s="63" t="str">
        <f t="shared" si="8"/>
        <v/>
      </c>
      <c r="C73" s="63" t="str">
        <f t="shared" si="8"/>
        <v>Fabbricati</v>
      </c>
      <c r="D73" s="111">
        <v>0.22</v>
      </c>
      <c r="H73" s="112">
        <f t="shared" si="9"/>
        <v>0</v>
      </c>
      <c r="I73" s="112">
        <f t="shared" si="11"/>
        <v>0</v>
      </c>
      <c r="J73" s="112">
        <f t="shared" si="11"/>
        <v>0</v>
      </c>
      <c r="K73" s="112">
        <f t="shared" si="11"/>
        <v>0</v>
      </c>
      <c r="L73" s="112">
        <f t="shared" si="11"/>
        <v>0</v>
      </c>
      <c r="M73" s="112">
        <f t="shared" si="11"/>
        <v>0</v>
      </c>
      <c r="N73" s="112">
        <f t="shared" si="11"/>
        <v>0</v>
      </c>
      <c r="O73" s="112">
        <f t="shared" si="11"/>
        <v>0</v>
      </c>
      <c r="P73" s="112">
        <f t="shared" si="11"/>
        <v>0</v>
      </c>
      <c r="Q73" s="112">
        <f t="shared" si="11"/>
        <v>0</v>
      </c>
      <c r="R73" s="112">
        <f t="shared" si="11"/>
        <v>0</v>
      </c>
      <c r="S73" s="112">
        <f t="shared" si="11"/>
        <v>0</v>
      </c>
      <c r="T73" s="112">
        <f t="shared" si="11"/>
        <v>0</v>
      </c>
      <c r="U73" s="112">
        <f t="shared" si="11"/>
        <v>0</v>
      </c>
      <c r="V73" s="112">
        <f t="shared" si="11"/>
        <v>0</v>
      </c>
      <c r="W73" s="112">
        <f t="shared" si="11"/>
        <v>0</v>
      </c>
      <c r="X73" s="112">
        <f t="shared" si="11"/>
        <v>0</v>
      </c>
      <c r="Y73" s="112">
        <f t="shared" si="11"/>
        <v>0</v>
      </c>
      <c r="Z73" s="112">
        <f t="shared" si="11"/>
        <v>0</v>
      </c>
      <c r="AA73" s="112">
        <f t="shared" si="11"/>
        <v>0</v>
      </c>
      <c r="AB73" s="112">
        <f t="shared" si="11"/>
        <v>0</v>
      </c>
      <c r="AC73" s="112">
        <f t="shared" si="11"/>
        <v>0</v>
      </c>
      <c r="AD73" s="112">
        <f t="shared" si="11"/>
        <v>0</v>
      </c>
      <c r="AE73" s="112">
        <f t="shared" si="11"/>
        <v>0</v>
      </c>
      <c r="AF73" s="112">
        <f t="shared" si="11"/>
        <v>0</v>
      </c>
      <c r="AG73" s="112">
        <f t="shared" si="11"/>
        <v>0</v>
      </c>
      <c r="AH73" s="112">
        <f t="shared" si="11"/>
        <v>0</v>
      </c>
      <c r="AI73" s="112">
        <f t="shared" si="11"/>
        <v>0</v>
      </c>
      <c r="AJ73" s="112">
        <f t="shared" si="11"/>
        <v>0</v>
      </c>
      <c r="AK73" s="112">
        <f t="shared" si="11"/>
        <v>0</v>
      </c>
      <c r="AL73" s="112">
        <f t="shared" si="11"/>
        <v>0</v>
      </c>
      <c r="AM73" s="112">
        <f t="shared" si="11"/>
        <v>0</v>
      </c>
      <c r="AN73" s="112">
        <f t="shared" si="11"/>
        <v>0</v>
      </c>
      <c r="AO73" s="112">
        <f t="shared" si="11"/>
        <v>0</v>
      </c>
      <c r="AP73" s="112">
        <f t="shared" si="11"/>
        <v>0</v>
      </c>
      <c r="AQ73" s="112">
        <f t="shared" si="11"/>
        <v>0</v>
      </c>
    </row>
    <row r="74" spans="2:83" ht="16.5" thickTop="1" thickBot="1" x14ac:dyDescent="0.3">
      <c r="B74" s="63" t="str">
        <f t="shared" ref="B74:C75" si="12">+IF(B50=0,"",B50)</f>
        <v/>
      </c>
      <c r="C74" s="63" t="str">
        <f t="shared" si="12"/>
        <v>Fabbricati</v>
      </c>
      <c r="D74" s="111">
        <v>0.22</v>
      </c>
      <c r="H74" s="112">
        <f t="shared" ref="H74:H75" si="13">+H26*$D74</f>
        <v>0</v>
      </c>
      <c r="I74" s="112">
        <f t="shared" si="11"/>
        <v>0</v>
      </c>
      <c r="J74" s="112">
        <f t="shared" si="11"/>
        <v>0</v>
      </c>
      <c r="K74" s="112">
        <f t="shared" si="11"/>
        <v>0</v>
      </c>
      <c r="L74" s="112">
        <f t="shared" si="11"/>
        <v>0</v>
      </c>
      <c r="M74" s="112">
        <f t="shared" si="11"/>
        <v>0</v>
      </c>
      <c r="N74" s="112">
        <f t="shared" si="11"/>
        <v>0</v>
      </c>
      <c r="O74" s="112">
        <f t="shared" si="11"/>
        <v>0</v>
      </c>
      <c r="P74" s="112">
        <f t="shared" si="11"/>
        <v>0</v>
      </c>
      <c r="Q74" s="112">
        <f t="shared" si="11"/>
        <v>0</v>
      </c>
      <c r="R74" s="112">
        <f t="shared" si="11"/>
        <v>0</v>
      </c>
      <c r="S74" s="112">
        <f t="shared" si="11"/>
        <v>0</v>
      </c>
      <c r="T74" s="112">
        <f t="shared" si="11"/>
        <v>0</v>
      </c>
      <c r="U74" s="112">
        <f t="shared" si="11"/>
        <v>0</v>
      </c>
      <c r="V74" s="112">
        <f t="shared" si="11"/>
        <v>0</v>
      </c>
      <c r="W74" s="112">
        <f t="shared" si="11"/>
        <v>0</v>
      </c>
      <c r="X74" s="112">
        <f t="shared" si="11"/>
        <v>0</v>
      </c>
      <c r="Y74" s="112">
        <f t="shared" si="11"/>
        <v>0</v>
      </c>
      <c r="Z74" s="112">
        <f t="shared" si="11"/>
        <v>0</v>
      </c>
      <c r="AA74" s="112">
        <f t="shared" si="11"/>
        <v>0</v>
      </c>
      <c r="AB74" s="112">
        <f t="shared" si="11"/>
        <v>0</v>
      </c>
      <c r="AC74" s="112">
        <f t="shared" si="11"/>
        <v>0</v>
      </c>
      <c r="AD74" s="112">
        <f t="shared" si="11"/>
        <v>0</v>
      </c>
      <c r="AE74" s="112">
        <f t="shared" si="11"/>
        <v>0</v>
      </c>
      <c r="AF74" s="112">
        <f t="shared" si="11"/>
        <v>0</v>
      </c>
      <c r="AG74" s="112">
        <f t="shared" si="11"/>
        <v>0</v>
      </c>
      <c r="AH74" s="112">
        <f t="shared" si="11"/>
        <v>0</v>
      </c>
      <c r="AI74" s="112">
        <f t="shared" si="11"/>
        <v>0</v>
      </c>
      <c r="AJ74" s="112">
        <f t="shared" si="11"/>
        <v>0</v>
      </c>
      <c r="AK74" s="112">
        <f t="shared" si="11"/>
        <v>0</v>
      </c>
      <c r="AL74" s="112">
        <f t="shared" si="11"/>
        <v>0</v>
      </c>
      <c r="AM74" s="112">
        <f t="shared" si="11"/>
        <v>0</v>
      </c>
      <c r="AN74" s="112">
        <f t="shared" si="11"/>
        <v>0</v>
      </c>
      <c r="AO74" s="112">
        <f t="shared" si="11"/>
        <v>0</v>
      </c>
      <c r="AP74" s="112">
        <f t="shared" si="11"/>
        <v>0</v>
      </c>
      <c r="AQ74" s="112">
        <f t="shared" si="11"/>
        <v>0</v>
      </c>
    </row>
    <row r="75" spans="2:83" ht="16.5" thickTop="1" thickBot="1" x14ac:dyDescent="0.3">
      <c r="B75" s="63" t="str">
        <f t="shared" si="12"/>
        <v/>
      </c>
      <c r="C75" s="63" t="str">
        <f t="shared" si="12"/>
        <v>Fabbricati</v>
      </c>
      <c r="D75" s="111">
        <v>0.22</v>
      </c>
      <c r="H75" s="112">
        <f t="shared" si="13"/>
        <v>0</v>
      </c>
      <c r="I75" s="112">
        <f t="shared" si="11"/>
        <v>0</v>
      </c>
      <c r="J75" s="112">
        <f t="shared" si="11"/>
        <v>0</v>
      </c>
      <c r="K75" s="112">
        <f t="shared" si="11"/>
        <v>0</v>
      </c>
      <c r="L75" s="112">
        <f t="shared" si="11"/>
        <v>0</v>
      </c>
      <c r="M75" s="112">
        <f t="shared" si="11"/>
        <v>0</v>
      </c>
      <c r="N75" s="112">
        <f t="shared" si="11"/>
        <v>0</v>
      </c>
      <c r="O75" s="112">
        <f t="shared" si="11"/>
        <v>0</v>
      </c>
      <c r="P75" s="112">
        <f t="shared" si="11"/>
        <v>0</v>
      </c>
      <c r="Q75" s="112">
        <f t="shared" si="11"/>
        <v>0</v>
      </c>
      <c r="R75" s="112">
        <f t="shared" si="11"/>
        <v>0</v>
      </c>
      <c r="S75" s="112">
        <f t="shared" si="11"/>
        <v>0</v>
      </c>
      <c r="T75" s="112">
        <f t="shared" si="11"/>
        <v>0</v>
      </c>
      <c r="U75" s="112">
        <f t="shared" si="11"/>
        <v>0</v>
      </c>
      <c r="V75" s="112">
        <f t="shared" si="11"/>
        <v>0</v>
      </c>
      <c r="W75" s="112">
        <f t="shared" si="11"/>
        <v>0</v>
      </c>
      <c r="X75" s="112">
        <f t="shared" si="11"/>
        <v>0</v>
      </c>
      <c r="Y75" s="112">
        <f t="shared" si="11"/>
        <v>0</v>
      </c>
      <c r="Z75" s="112">
        <f t="shared" si="11"/>
        <v>0</v>
      </c>
      <c r="AA75" s="112">
        <f t="shared" si="11"/>
        <v>0</v>
      </c>
      <c r="AB75" s="112">
        <f t="shared" si="11"/>
        <v>0</v>
      </c>
      <c r="AC75" s="112">
        <f t="shared" si="11"/>
        <v>0</v>
      </c>
      <c r="AD75" s="112">
        <f t="shared" si="11"/>
        <v>0</v>
      </c>
      <c r="AE75" s="112">
        <f t="shared" si="11"/>
        <v>0</v>
      </c>
      <c r="AF75" s="112">
        <f t="shared" si="11"/>
        <v>0</v>
      </c>
      <c r="AG75" s="112">
        <f t="shared" si="11"/>
        <v>0</v>
      </c>
      <c r="AH75" s="112">
        <f t="shared" si="11"/>
        <v>0</v>
      </c>
      <c r="AI75" s="112">
        <f t="shared" si="11"/>
        <v>0</v>
      </c>
      <c r="AJ75" s="112">
        <f t="shared" si="11"/>
        <v>0</v>
      </c>
      <c r="AK75" s="112">
        <f t="shared" si="11"/>
        <v>0</v>
      </c>
      <c r="AL75" s="112">
        <f t="shared" si="11"/>
        <v>0</v>
      </c>
      <c r="AM75" s="112">
        <f t="shared" si="11"/>
        <v>0</v>
      </c>
      <c r="AN75" s="112">
        <f t="shared" si="11"/>
        <v>0</v>
      </c>
      <c r="AO75" s="112">
        <f t="shared" si="11"/>
        <v>0</v>
      </c>
      <c r="AP75" s="112">
        <f t="shared" si="11"/>
        <v>0</v>
      </c>
      <c r="AQ75" s="112">
        <f t="shared" si="11"/>
        <v>0</v>
      </c>
    </row>
    <row r="76" spans="2:83" ht="15.75" thickTop="1" x14ac:dyDescent="0.25"/>
    <row r="77" spans="2:83" x14ac:dyDescent="0.25">
      <c r="B77" s="107"/>
      <c r="C77" s="107" t="s">
        <v>195</v>
      </c>
      <c r="D77" s="107"/>
      <c r="E77" s="107"/>
      <c r="F77" s="107"/>
      <c r="G77" s="107"/>
      <c r="H77" s="108">
        <f>SUM(H57:H75)</f>
        <v>110000</v>
      </c>
      <c r="I77" s="108">
        <f t="shared" ref="I77:AQ77" si="14">SUM(I57:I75)</f>
        <v>26400</v>
      </c>
      <c r="J77" s="108">
        <f t="shared" si="14"/>
        <v>0</v>
      </c>
      <c r="K77" s="108">
        <f t="shared" si="14"/>
        <v>0</v>
      </c>
      <c r="L77" s="108">
        <f t="shared" si="14"/>
        <v>0</v>
      </c>
      <c r="M77" s="108">
        <f t="shared" si="14"/>
        <v>0</v>
      </c>
      <c r="N77" s="108">
        <f t="shared" si="14"/>
        <v>0</v>
      </c>
      <c r="O77" s="108">
        <f t="shared" si="14"/>
        <v>0</v>
      </c>
      <c r="P77" s="108">
        <f t="shared" si="14"/>
        <v>0</v>
      </c>
      <c r="Q77" s="108">
        <f t="shared" si="14"/>
        <v>0</v>
      </c>
      <c r="R77" s="108">
        <f t="shared" si="14"/>
        <v>0</v>
      </c>
      <c r="S77" s="108">
        <f t="shared" si="14"/>
        <v>0</v>
      </c>
      <c r="T77" s="108">
        <f t="shared" si="14"/>
        <v>0</v>
      </c>
      <c r="U77" s="108">
        <f t="shared" si="14"/>
        <v>0</v>
      </c>
      <c r="V77" s="108">
        <f t="shared" si="14"/>
        <v>0</v>
      </c>
      <c r="W77" s="108">
        <f t="shared" si="14"/>
        <v>0</v>
      </c>
      <c r="X77" s="108">
        <f t="shared" si="14"/>
        <v>0</v>
      </c>
      <c r="Y77" s="108">
        <f t="shared" si="14"/>
        <v>0</v>
      </c>
      <c r="Z77" s="108">
        <f t="shared" si="14"/>
        <v>0</v>
      </c>
      <c r="AA77" s="108">
        <f t="shared" si="14"/>
        <v>0</v>
      </c>
      <c r="AB77" s="108">
        <f t="shared" si="14"/>
        <v>0</v>
      </c>
      <c r="AC77" s="108">
        <f t="shared" si="14"/>
        <v>0</v>
      </c>
      <c r="AD77" s="108">
        <f t="shared" si="14"/>
        <v>0</v>
      </c>
      <c r="AE77" s="108">
        <f t="shared" si="14"/>
        <v>0</v>
      </c>
      <c r="AF77" s="108">
        <f t="shared" si="14"/>
        <v>0</v>
      </c>
      <c r="AG77" s="108">
        <f t="shared" si="14"/>
        <v>0</v>
      </c>
      <c r="AH77" s="108">
        <f t="shared" si="14"/>
        <v>0</v>
      </c>
      <c r="AI77" s="108">
        <f t="shared" si="14"/>
        <v>0</v>
      </c>
      <c r="AJ77" s="108">
        <f t="shared" si="14"/>
        <v>0</v>
      </c>
      <c r="AK77" s="108">
        <f t="shared" si="14"/>
        <v>0</v>
      </c>
      <c r="AL77" s="108">
        <f t="shared" si="14"/>
        <v>0</v>
      </c>
      <c r="AM77" s="108">
        <f t="shared" si="14"/>
        <v>0</v>
      </c>
      <c r="AN77" s="108">
        <f t="shared" si="14"/>
        <v>0</v>
      </c>
      <c r="AO77" s="108">
        <f t="shared" si="14"/>
        <v>0</v>
      </c>
      <c r="AP77" s="108">
        <f t="shared" si="14"/>
        <v>0</v>
      </c>
      <c r="AQ77" s="108">
        <f t="shared" si="14"/>
        <v>0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</row>
    <row r="79" spans="2:83" x14ac:dyDescent="0.25">
      <c r="B79" t="s">
        <v>232</v>
      </c>
    </row>
    <row r="80" spans="2:83" ht="15.75" thickBot="1" x14ac:dyDescent="0.3">
      <c r="B80" s="48" t="str">
        <f>+B56</f>
        <v>Descrizione</v>
      </c>
      <c r="C80" s="48" t="str">
        <f>+C56</f>
        <v>Tipologia</v>
      </c>
      <c r="D80" s="48"/>
      <c r="E80" s="48"/>
      <c r="F80" s="48"/>
      <c r="G80" s="48"/>
      <c r="H80" s="68" t="str">
        <f>+H8</f>
        <v>ANNO 1</v>
      </c>
      <c r="I80" s="68" t="str">
        <f t="shared" ref="I80:AQ80" si="15">+I8</f>
        <v>ANNO 2</v>
      </c>
      <c r="J80" s="68" t="str">
        <f t="shared" si="15"/>
        <v>ANNO 3</v>
      </c>
      <c r="K80" s="68" t="str">
        <f t="shared" si="15"/>
        <v>ANNO 4</v>
      </c>
      <c r="L80" s="68" t="str">
        <f t="shared" si="15"/>
        <v>ANNO 5</v>
      </c>
      <c r="M80" s="68" t="str">
        <f t="shared" si="15"/>
        <v>ANNO 6</v>
      </c>
      <c r="N80" s="68" t="str">
        <f t="shared" si="15"/>
        <v>ANNO 7</v>
      </c>
      <c r="O80" s="68" t="str">
        <f t="shared" si="15"/>
        <v>ANNO 8</v>
      </c>
      <c r="P80" s="68" t="str">
        <f t="shared" si="15"/>
        <v>ANNO 9</v>
      </c>
      <c r="Q80" s="68" t="str">
        <f t="shared" si="15"/>
        <v>ANNO 10</v>
      </c>
      <c r="R80" s="68" t="str">
        <f t="shared" si="15"/>
        <v>ANNO 11</v>
      </c>
      <c r="S80" s="68" t="str">
        <f t="shared" si="15"/>
        <v>ANNO 12</v>
      </c>
      <c r="T80" s="68" t="str">
        <f t="shared" si="15"/>
        <v>ANNO 13</v>
      </c>
      <c r="U80" s="68" t="str">
        <f t="shared" si="15"/>
        <v>ANNO 14</v>
      </c>
      <c r="V80" s="68" t="str">
        <f t="shared" si="15"/>
        <v>ANNO 15</v>
      </c>
      <c r="W80" s="68" t="str">
        <f t="shared" si="15"/>
        <v>ANNO 16</v>
      </c>
      <c r="X80" s="68" t="str">
        <f t="shared" si="15"/>
        <v>ANNO 17</v>
      </c>
      <c r="Y80" s="68" t="str">
        <f t="shared" si="15"/>
        <v>ANNO 18</v>
      </c>
      <c r="Z80" s="68" t="str">
        <f t="shared" si="15"/>
        <v>ANNO 19</v>
      </c>
      <c r="AA80" s="68" t="str">
        <f t="shared" si="15"/>
        <v>ANNO 20</v>
      </c>
      <c r="AB80" s="68" t="str">
        <f t="shared" si="15"/>
        <v>ANNO 21</v>
      </c>
      <c r="AC80" s="68" t="str">
        <f t="shared" si="15"/>
        <v>ANNO 22</v>
      </c>
      <c r="AD80" s="68" t="str">
        <f t="shared" si="15"/>
        <v>ANNO 23</v>
      </c>
      <c r="AE80" s="68" t="str">
        <f t="shared" si="15"/>
        <v>ANNO 24</v>
      </c>
      <c r="AF80" s="68" t="str">
        <f t="shared" si="15"/>
        <v>ANNO 25</v>
      </c>
      <c r="AG80" s="68" t="str">
        <f t="shared" si="15"/>
        <v>ANNO 26</v>
      </c>
      <c r="AH80" s="68" t="str">
        <f t="shared" si="15"/>
        <v>ANNO 27</v>
      </c>
      <c r="AI80" s="68" t="str">
        <f t="shared" si="15"/>
        <v>ANNO 28</v>
      </c>
      <c r="AJ80" s="68" t="str">
        <f t="shared" si="15"/>
        <v>ANNO 29</v>
      </c>
      <c r="AK80" s="68" t="str">
        <f t="shared" si="15"/>
        <v>ANNO 30</v>
      </c>
      <c r="AL80" s="68" t="str">
        <f t="shared" si="15"/>
        <v>ANNO 31</v>
      </c>
      <c r="AM80" s="68" t="str">
        <f t="shared" si="15"/>
        <v>ANNO 32</v>
      </c>
      <c r="AN80" s="68" t="str">
        <f t="shared" si="15"/>
        <v>ANNO 33</v>
      </c>
      <c r="AO80" s="68" t="str">
        <f t="shared" si="15"/>
        <v>ANNO 34</v>
      </c>
      <c r="AP80" s="68" t="str">
        <f t="shared" si="15"/>
        <v>ANNO 35</v>
      </c>
      <c r="AQ80" s="68" t="str">
        <f t="shared" si="15"/>
        <v>ANNO 36</v>
      </c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</row>
    <row r="81" spans="2:43" ht="16.5" thickTop="1" thickBot="1" x14ac:dyDescent="0.3">
      <c r="B81" s="63" t="str">
        <f>+IF(B57=0,"",B57)</f>
        <v>Fabbricato 1</v>
      </c>
      <c r="C81" s="63" t="str">
        <f>+IF(C57=0,"",C57)</f>
        <v>Ricerca &amp; Sviluppo</v>
      </c>
      <c r="H81" s="112">
        <f t="shared" ref="H81:I99" si="16">+H9+H57-H33</f>
        <v>10000</v>
      </c>
      <c r="I81" s="112">
        <f t="shared" si="16"/>
        <v>-61000</v>
      </c>
      <c r="J81" s="112">
        <f t="shared" ref="J81:AQ81" si="17">+J9+J57-J33</f>
        <v>0</v>
      </c>
      <c r="K81" s="112">
        <f t="shared" si="17"/>
        <v>0</v>
      </c>
      <c r="L81" s="112">
        <f t="shared" si="17"/>
        <v>0</v>
      </c>
      <c r="M81" s="112">
        <f t="shared" si="17"/>
        <v>0</v>
      </c>
      <c r="N81" s="112">
        <f t="shared" si="17"/>
        <v>0</v>
      </c>
      <c r="O81" s="112">
        <f t="shared" si="17"/>
        <v>0</v>
      </c>
      <c r="P81" s="112">
        <f t="shared" si="17"/>
        <v>0</v>
      </c>
      <c r="Q81" s="112">
        <f t="shared" si="17"/>
        <v>0</v>
      </c>
      <c r="R81" s="112">
        <f t="shared" si="17"/>
        <v>0</v>
      </c>
      <c r="S81" s="112">
        <f t="shared" si="17"/>
        <v>0</v>
      </c>
      <c r="T81" s="112">
        <f t="shared" si="17"/>
        <v>0</v>
      </c>
      <c r="U81" s="112">
        <f t="shared" si="17"/>
        <v>0</v>
      </c>
      <c r="V81" s="112">
        <f t="shared" si="17"/>
        <v>0</v>
      </c>
      <c r="W81" s="112">
        <f t="shared" si="17"/>
        <v>0</v>
      </c>
      <c r="X81" s="112">
        <f t="shared" si="17"/>
        <v>0</v>
      </c>
      <c r="Y81" s="112">
        <f t="shared" si="17"/>
        <v>0</v>
      </c>
      <c r="Z81" s="112">
        <f t="shared" si="17"/>
        <v>0</v>
      </c>
      <c r="AA81" s="112">
        <f t="shared" si="17"/>
        <v>0</v>
      </c>
      <c r="AB81" s="112">
        <f t="shared" si="17"/>
        <v>0</v>
      </c>
      <c r="AC81" s="112">
        <f t="shared" si="17"/>
        <v>0</v>
      </c>
      <c r="AD81" s="112">
        <f t="shared" si="17"/>
        <v>0</v>
      </c>
      <c r="AE81" s="112">
        <f t="shared" si="17"/>
        <v>0</v>
      </c>
      <c r="AF81" s="112">
        <f t="shared" si="17"/>
        <v>0</v>
      </c>
      <c r="AG81" s="112">
        <f t="shared" si="17"/>
        <v>0</v>
      </c>
      <c r="AH81" s="112">
        <f t="shared" si="17"/>
        <v>0</v>
      </c>
      <c r="AI81" s="112">
        <f t="shared" si="17"/>
        <v>0</v>
      </c>
      <c r="AJ81" s="112">
        <f t="shared" si="17"/>
        <v>0</v>
      </c>
      <c r="AK81" s="112">
        <f t="shared" si="17"/>
        <v>0</v>
      </c>
      <c r="AL81" s="112">
        <f t="shared" si="17"/>
        <v>0</v>
      </c>
      <c r="AM81" s="112">
        <f t="shared" si="17"/>
        <v>0</v>
      </c>
      <c r="AN81" s="112">
        <f t="shared" si="17"/>
        <v>0</v>
      </c>
      <c r="AO81" s="112">
        <f t="shared" si="17"/>
        <v>0</v>
      </c>
      <c r="AP81" s="112">
        <f t="shared" si="17"/>
        <v>0</v>
      </c>
      <c r="AQ81" s="112">
        <f t="shared" si="17"/>
        <v>0</v>
      </c>
    </row>
    <row r="82" spans="2:43" ht="16.5" thickTop="1" thickBot="1" x14ac:dyDescent="0.3">
      <c r="B82" s="63" t="str">
        <f t="shared" ref="B82:C97" si="18">+IF(B58=0,"",B58)</f>
        <v>Impianti 1</v>
      </c>
      <c r="C82" s="63" t="str">
        <f t="shared" si="18"/>
        <v>Impianti e Macchinari</v>
      </c>
      <c r="H82" s="112">
        <f t="shared" si="16"/>
        <v>0</v>
      </c>
      <c r="I82" s="112">
        <f t="shared" si="16"/>
        <v>16400</v>
      </c>
      <c r="J82" s="112">
        <f t="shared" ref="J82:AQ82" si="19">+J10+J58-J34</f>
        <v>0</v>
      </c>
      <c r="K82" s="112">
        <f t="shared" si="19"/>
        <v>0</v>
      </c>
      <c r="L82" s="112">
        <f t="shared" si="19"/>
        <v>0</v>
      </c>
      <c r="M82" s="112">
        <f t="shared" si="19"/>
        <v>0</v>
      </c>
      <c r="N82" s="112">
        <f t="shared" si="19"/>
        <v>0</v>
      </c>
      <c r="O82" s="112">
        <f t="shared" si="19"/>
        <v>0</v>
      </c>
      <c r="P82" s="112">
        <f t="shared" si="19"/>
        <v>0</v>
      </c>
      <c r="Q82" s="112">
        <f t="shared" si="19"/>
        <v>0</v>
      </c>
      <c r="R82" s="112">
        <f t="shared" si="19"/>
        <v>0</v>
      </c>
      <c r="S82" s="112">
        <f t="shared" si="19"/>
        <v>0</v>
      </c>
      <c r="T82" s="112">
        <f t="shared" si="19"/>
        <v>0</v>
      </c>
      <c r="U82" s="112">
        <f t="shared" si="19"/>
        <v>0</v>
      </c>
      <c r="V82" s="112">
        <f t="shared" si="19"/>
        <v>0</v>
      </c>
      <c r="W82" s="112">
        <f t="shared" si="19"/>
        <v>0</v>
      </c>
      <c r="X82" s="112">
        <f t="shared" si="19"/>
        <v>0</v>
      </c>
      <c r="Y82" s="112">
        <f t="shared" si="19"/>
        <v>0</v>
      </c>
      <c r="Z82" s="112">
        <f t="shared" si="19"/>
        <v>0</v>
      </c>
      <c r="AA82" s="112">
        <f t="shared" si="19"/>
        <v>0</v>
      </c>
      <c r="AB82" s="112">
        <f t="shared" si="19"/>
        <v>0</v>
      </c>
      <c r="AC82" s="112">
        <f t="shared" si="19"/>
        <v>0</v>
      </c>
      <c r="AD82" s="112">
        <f t="shared" si="19"/>
        <v>0</v>
      </c>
      <c r="AE82" s="112">
        <f t="shared" si="19"/>
        <v>0</v>
      </c>
      <c r="AF82" s="112">
        <f t="shared" si="19"/>
        <v>0</v>
      </c>
      <c r="AG82" s="112">
        <f t="shared" si="19"/>
        <v>0</v>
      </c>
      <c r="AH82" s="112">
        <f t="shared" si="19"/>
        <v>0</v>
      </c>
      <c r="AI82" s="112">
        <f t="shared" si="19"/>
        <v>0</v>
      </c>
      <c r="AJ82" s="112">
        <f t="shared" si="19"/>
        <v>0</v>
      </c>
      <c r="AK82" s="112">
        <f t="shared" si="19"/>
        <v>0</v>
      </c>
      <c r="AL82" s="112">
        <f t="shared" si="19"/>
        <v>0</v>
      </c>
      <c r="AM82" s="112">
        <f t="shared" si="19"/>
        <v>0</v>
      </c>
      <c r="AN82" s="112">
        <f t="shared" si="19"/>
        <v>0</v>
      </c>
      <c r="AO82" s="112">
        <f t="shared" si="19"/>
        <v>0</v>
      </c>
      <c r="AP82" s="112">
        <f t="shared" si="19"/>
        <v>0</v>
      </c>
      <c r="AQ82" s="112">
        <f t="shared" si="19"/>
        <v>0</v>
      </c>
    </row>
    <row r="83" spans="2:43" ht="16.5" thickTop="1" thickBot="1" x14ac:dyDescent="0.3">
      <c r="B83" s="63" t="str">
        <f t="shared" si="18"/>
        <v>Attrezzature 1</v>
      </c>
      <c r="C83" s="63" t="str">
        <f t="shared" si="18"/>
        <v>Fabbricati</v>
      </c>
      <c r="H83" s="112">
        <f t="shared" si="16"/>
        <v>0</v>
      </c>
      <c r="I83" s="112">
        <f t="shared" si="16"/>
        <v>0</v>
      </c>
      <c r="J83" s="112">
        <f t="shared" ref="J83:AQ83" si="20">+J11+J59-J35</f>
        <v>0</v>
      </c>
      <c r="K83" s="112">
        <f t="shared" si="20"/>
        <v>0</v>
      </c>
      <c r="L83" s="112">
        <f t="shared" si="20"/>
        <v>0</v>
      </c>
      <c r="M83" s="112">
        <f t="shared" si="20"/>
        <v>0</v>
      </c>
      <c r="N83" s="112">
        <f t="shared" si="20"/>
        <v>0</v>
      </c>
      <c r="O83" s="112">
        <f t="shared" si="20"/>
        <v>0</v>
      </c>
      <c r="P83" s="112">
        <f t="shared" si="20"/>
        <v>0</v>
      </c>
      <c r="Q83" s="112">
        <f t="shared" si="20"/>
        <v>0</v>
      </c>
      <c r="R83" s="112">
        <f t="shared" si="20"/>
        <v>0</v>
      </c>
      <c r="S83" s="112">
        <f t="shared" si="20"/>
        <v>0</v>
      </c>
      <c r="T83" s="112">
        <f t="shared" si="20"/>
        <v>0</v>
      </c>
      <c r="U83" s="112">
        <f t="shared" si="20"/>
        <v>0</v>
      </c>
      <c r="V83" s="112">
        <f t="shared" si="20"/>
        <v>0</v>
      </c>
      <c r="W83" s="112">
        <f t="shared" si="20"/>
        <v>0</v>
      </c>
      <c r="X83" s="112">
        <f t="shared" si="20"/>
        <v>0</v>
      </c>
      <c r="Y83" s="112">
        <f t="shared" si="20"/>
        <v>0</v>
      </c>
      <c r="Z83" s="112">
        <f t="shared" si="20"/>
        <v>0</v>
      </c>
      <c r="AA83" s="112">
        <f t="shared" si="20"/>
        <v>0</v>
      </c>
      <c r="AB83" s="112">
        <f t="shared" si="20"/>
        <v>0</v>
      </c>
      <c r="AC83" s="112">
        <f t="shared" si="20"/>
        <v>0</v>
      </c>
      <c r="AD83" s="112">
        <f t="shared" si="20"/>
        <v>0</v>
      </c>
      <c r="AE83" s="112">
        <f t="shared" si="20"/>
        <v>0</v>
      </c>
      <c r="AF83" s="112">
        <f t="shared" si="20"/>
        <v>0</v>
      </c>
      <c r="AG83" s="112">
        <f t="shared" si="20"/>
        <v>0</v>
      </c>
      <c r="AH83" s="112">
        <f t="shared" si="20"/>
        <v>0</v>
      </c>
      <c r="AI83" s="112">
        <f t="shared" si="20"/>
        <v>0</v>
      </c>
      <c r="AJ83" s="112">
        <f t="shared" si="20"/>
        <v>0</v>
      </c>
      <c r="AK83" s="112">
        <f t="shared" si="20"/>
        <v>0</v>
      </c>
      <c r="AL83" s="112">
        <f t="shared" si="20"/>
        <v>0</v>
      </c>
      <c r="AM83" s="112">
        <f t="shared" si="20"/>
        <v>0</v>
      </c>
      <c r="AN83" s="112">
        <f t="shared" si="20"/>
        <v>0</v>
      </c>
      <c r="AO83" s="112">
        <f t="shared" si="20"/>
        <v>0</v>
      </c>
      <c r="AP83" s="112">
        <f t="shared" si="20"/>
        <v>0</v>
      </c>
      <c r="AQ83" s="112">
        <f t="shared" si="20"/>
        <v>0</v>
      </c>
    </row>
    <row r="84" spans="2:43" ht="16.5" thickTop="1" thickBot="1" x14ac:dyDescent="0.3">
      <c r="B84" s="63" t="str">
        <f t="shared" si="18"/>
        <v>Costi Impianto 1</v>
      </c>
      <c r="C84" s="63" t="str">
        <f t="shared" si="18"/>
        <v>Costi Impianto e Ampliamento</v>
      </c>
      <c r="H84" s="112">
        <f t="shared" si="16"/>
        <v>0</v>
      </c>
      <c r="I84" s="112">
        <f t="shared" si="16"/>
        <v>0</v>
      </c>
      <c r="J84" s="112">
        <f t="shared" ref="J84:AQ84" si="21">+J12+J60-J36</f>
        <v>0</v>
      </c>
      <c r="K84" s="112">
        <f t="shared" si="21"/>
        <v>0</v>
      </c>
      <c r="L84" s="112">
        <f t="shared" si="21"/>
        <v>0</v>
      </c>
      <c r="M84" s="112">
        <f t="shared" si="21"/>
        <v>0</v>
      </c>
      <c r="N84" s="112">
        <f t="shared" si="21"/>
        <v>0</v>
      </c>
      <c r="O84" s="112">
        <f t="shared" si="21"/>
        <v>0</v>
      </c>
      <c r="P84" s="112">
        <f t="shared" si="21"/>
        <v>0</v>
      </c>
      <c r="Q84" s="112">
        <f t="shared" si="21"/>
        <v>0</v>
      </c>
      <c r="R84" s="112">
        <f t="shared" si="21"/>
        <v>0</v>
      </c>
      <c r="S84" s="112">
        <f t="shared" si="21"/>
        <v>0</v>
      </c>
      <c r="T84" s="112">
        <f t="shared" si="21"/>
        <v>0</v>
      </c>
      <c r="U84" s="112">
        <f t="shared" si="21"/>
        <v>0</v>
      </c>
      <c r="V84" s="112">
        <f t="shared" si="21"/>
        <v>0</v>
      </c>
      <c r="W84" s="112">
        <f t="shared" si="21"/>
        <v>0</v>
      </c>
      <c r="X84" s="112">
        <f t="shared" si="21"/>
        <v>0</v>
      </c>
      <c r="Y84" s="112">
        <f t="shared" si="21"/>
        <v>0</v>
      </c>
      <c r="Z84" s="112">
        <f t="shared" si="21"/>
        <v>0</v>
      </c>
      <c r="AA84" s="112">
        <f t="shared" si="21"/>
        <v>0</v>
      </c>
      <c r="AB84" s="112">
        <f t="shared" si="21"/>
        <v>0</v>
      </c>
      <c r="AC84" s="112">
        <f t="shared" si="21"/>
        <v>0</v>
      </c>
      <c r="AD84" s="112">
        <f t="shared" si="21"/>
        <v>0</v>
      </c>
      <c r="AE84" s="112">
        <f t="shared" si="21"/>
        <v>0</v>
      </c>
      <c r="AF84" s="112">
        <f t="shared" si="21"/>
        <v>0</v>
      </c>
      <c r="AG84" s="112">
        <f t="shared" si="21"/>
        <v>0</v>
      </c>
      <c r="AH84" s="112">
        <f t="shared" si="21"/>
        <v>0</v>
      </c>
      <c r="AI84" s="112">
        <f t="shared" si="21"/>
        <v>0</v>
      </c>
      <c r="AJ84" s="112">
        <f t="shared" si="21"/>
        <v>0</v>
      </c>
      <c r="AK84" s="112">
        <f t="shared" si="21"/>
        <v>0</v>
      </c>
      <c r="AL84" s="112">
        <f t="shared" si="21"/>
        <v>0</v>
      </c>
      <c r="AM84" s="112">
        <f t="shared" si="21"/>
        <v>0</v>
      </c>
      <c r="AN84" s="112">
        <f t="shared" si="21"/>
        <v>0</v>
      </c>
      <c r="AO84" s="112">
        <f t="shared" si="21"/>
        <v>0</v>
      </c>
      <c r="AP84" s="112">
        <f t="shared" si="21"/>
        <v>0</v>
      </c>
      <c r="AQ84" s="112">
        <f t="shared" si="21"/>
        <v>0</v>
      </c>
    </row>
    <row r="85" spans="2:43" ht="16.5" thickTop="1" thickBot="1" x14ac:dyDescent="0.3">
      <c r="B85" s="63" t="str">
        <f t="shared" si="18"/>
        <v>Brevetti</v>
      </c>
      <c r="C85" s="63" t="str">
        <f t="shared" si="18"/>
        <v>Ricerca &amp; Sviluppo</v>
      </c>
      <c r="H85" s="112">
        <f t="shared" si="16"/>
        <v>0</v>
      </c>
      <c r="I85" s="112">
        <f t="shared" si="16"/>
        <v>0</v>
      </c>
      <c r="J85" s="112">
        <f t="shared" ref="J85:AQ85" si="22">+J13+J61-J37</f>
        <v>0</v>
      </c>
      <c r="K85" s="112">
        <f t="shared" si="22"/>
        <v>0</v>
      </c>
      <c r="L85" s="112">
        <f t="shared" si="22"/>
        <v>0</v>
      </c>
      <c r="M85" s="112">
        <f t="shared" si="22"/>
        <v>0</v>
      </c>
      <c r="N85" s="112">
        <f t="shared" si="22"/>
        <v>0</v>
      </c>
      <c r="O85" s="112">
        <f t="shared" si="22"/>
        <v>0</v>
      </c>
      <c r="P85" s="112">
        <f t="shared" si="22"/>
        <v>0</v>
      </c>
      <c r="Q85" s="112">
        <f t="shared" si="22"/>
        <v>0</v>
      </c>
      <c r="R85" s="112">
        <f t="shared" si="22"/>
        <v>0</v>
      </c>
      <c r="S85" s="112">
        <f t="shared" si="22"/>
        <v>0</v>
      </c>
      <c r="T85" s="112">
        <f t="shared" si="22"/>
        <v>0</v>
      </c>
      <c r="U85" s="112">
        <f t="shared" si="22"/>
        <v>0</v>
      </c>
      <c r="V85" s="112">
        <f t="shared" si="22"/>
        <v>0</v>
      </c>
      <c r="W85" s="112">
        <f t="shared" si="22"/>
        <v>0</v>
      </c>
      <c r="X85" s="112">
        <f t="shared" si="22"/>
        <v>0</v>
      </c>
      <c r="Y85" s="112">
        <f t="shared" si="22"/>
        <v>0</v>
      </c>
      <c r="Z85" s="112">
        <f t="shared" si="22"/>
        <v>0</v>
      </c>
      <c r="AA85" s="112">
        <f t="shared" si="22"/>
        <v>0</v>
      </c>
      <c r="AB85" s="112">
        <f t="shared" si="22"/>
        <v>0</v>
      </c>
      <c r="AC85" s="112">
        <f t="shared" si="22"/>
        <v>0</v>
      </c>
      <c r="AD85" s="112">
        <f t="shared" si="22"/>
        <v>0</v>
      </c>
      <c r="AE85" s="112">
        <f t="shared" si="22"/>
        <v>0</v>
      </c>
      <c r="AF85" s="112">
        <f t="shared" si="22"/>
        <v>0</v>
      </c>
      <c r="AG85" s="112">
        <f t="shared" si="22"/>
        <v>0</v>
      </c>
      <c r="AH85" s="112">
        <f t="shared" si="22"/>
        <v>0</v>
      </c>
      <c r="AI85" s="112">
        <f t="shared" si="22"/>
        <v>0</v>
      </c>
      <c r="AJ85" s="112">
        <f t="shared" si="22"/>
        <v>0</v>
      </c>
      <c r="AK85" s="112">
        <f t="shared" si="22"/>
        <v>0</v>
      </c>
      <c r="AL85" s="112">
        <f t="shared" si="22"/>
        <v>0</v>
      </c>
      <c r="AM85" s="112">
        <f t="shared" si="22"/>
        <v>0</v>
      </c>
      <c r="AN85" s="112">
        <f t="shared" si="22"/>
        <v>0</v>
      </c>
      <c r="AO85" s="112">
        <f t="shared" si="22"/>
        <v>0</v>
      </c>
      <c r="AP85" s="112">
        <f t="shared" si="22"/>
        <v>0</v>
      </c>
      <c r="AQ85" s="112">
        <f t="shared" si="22"/>
        <v>0</v>
      </c>
    </row>
    <row r="86" spans="2:43" ht="16.5" thickTop="1" thickBot="1" x14ac:dyDescent="0.3">
      <c r="B86" s="63" t="str">
        <f t="shared" si="18"/>
        <v>Fabbricato 2</v>
      </c>
      <c r="C86" s="63" t="str">
        <f t="shared" si="18"/>
        <v>Fabbricati</v>
      </c>
      <c r="H86" s="112">
        <f t="shared" si="16"/>
        <v>0</v>
      </c>
      <c r="I86" s="112">
        <f t="shared" si="16"/>
        <v>0</v>
      </c>
      <c r="J86" s="112">
        <f t="shared" ref="J86:AQ86" si="23">+J14+J62-J38</f>
        <v>0</v>
      </c>
      <c r="K86" s="112">
        <f t="shared" si="23"/>
        <v>0</v>
      </c>
      <c r="L86" s="112">
        <f t="shared" si="23"/>
        <v>0</v>
      </c>
      <c r="M86" s="112">
        <f t="shared" si="23"/>
        <v>0</v>
      </c>
      <c r="N86" s="112">
        <f t="shared" si="23"/>
        <v>0</v>
      </c>
      <c r="O86" s="112">
        <f t="shared" si="23"/>
        <v>0</v>
      </c>
      <c r="P86" s="112">
        <f t="shared" si="23"/>
        <v>0</v>
      </c>
      <c r="Q86" s="112">
        <f t="shared" si="23"/>
        <v>0</v>
      </c>
      <c r="R86" s="112">
        <f t="shared" si="23"/>
        <v>0</v>
      </c>
      <c r="S86" s="112">
        <f t="shared" si="23"/>
        <v>0</v>
      </c>
      <c r="T86" s="112">
        <f t="shared" si="23"/>
        <v>0</v>
      </c>
      <c r="U86" s="112">
        <f t="shared" si="23"/>
        <v>0</v>
      </c>
      <c r="V86" s="112">
        <f t="shared" si="23"/>
        <v>0</v>
      </c>
      <c r="W86" s="112">
        <f t="shared" si="23"/>
        <v>0</v>
      </c>
      <c r="X86" s="112">
        <f t="shared" si="23"/>
        <v>0</v>
      </c>
      <c r="Y86" s="112">
        <f t="shared" si="23"/>
        <v>0</v>
      </c>
      <c r="Z86" s="112">
        <f t="shared" si="23"/>
        <v>0</v>
      </c>
      <c r="AA86" s="112">
        <f t="shared" si="23"/>
        <v>0</v>
      </c>
      <c r="AB86" s="112">
        <f t="shared" si="23"/>
        <v>0</v>
      </c>
      <c r="AC86" s="112">
        <f t="shared" si="23"/>
        <v>0</v>
      </c>
      <c r="AD86" s="112">
        <f t="shared" si="23"/>
        <v>0</v>
      </c>
      <c r="AE86" s="112">
        <f t="shared" si="23"/>
        <v>0</v>
      </c>
      <c r="AF86" s="112">
        <f t="shared" si="23"/>
        <v>0</v>
      </c>
      <c r="AG86" s="112">
        <f t="shared" si="23"/>
        <v>0</v>
      </c>
      <c r="AH86" s="112">
        <f t="shared" si="23"/>
        <v>0</v>
      </c>
      <c r="AI86" s="112">
        <f t="shared" si="23"/>
        <v>0</v>
      </c>
      <c r="AJ86" s="112">
        <f t="shared" si="23"/>
        <v>0</v>
      </c>
      <c r="AK86" s="112">
        <f t="shared" si="23"/>
        <v>0</v>
      </c>
      <c r="AL86" s="112">
        <f t="shared" si="23"/>
        <v>0</v>
      </c>
      <c r="AM86" s="112">
        <f t="shared" si="23"/>
        <v>0</v>
      </c>
      <c r="AN86" s="112">
        <f t="shared" si="23"/>
        <v>0</v>
      </c>
      <c r="AO86" s="112">
        <f t="shared" si="23"/>
        <v>0</v>
      </c>
      <c r="AP86" s="112">
        <f t="shared" si="23"/>
        <v>0</v>
      </c>
      <c r="AQ86" s="112">
        <f t="shared" si="23"/>
        <v>0</v>
      </c>
    </row>
    <row r="87" spans="2:43" ht="16.5" thickTop="1" thickBot="1" x14ac:dyDescent="0.3">
      <c r="B87" s="63" t="str">
        <f t="shared" si="18"/>
        <v/>
      </c>
      <c r="C87" s="63" t="str">
        <f t="shared" si="18"/>
        <v>Impianti e Macchinari</v>
      </c>
      <c r="H87" s="112">
        <f t="shared" si="16"/>
        <v>0</v>
      </c>
      <c r="I87" s="112">
        <f t="shared" si="16"/>
        <v>0</v>
      </c>
      <c r="J87" s="112">
        <f t="shared" ref="J87:AQ87" si="24">+J15+J63-J39</f>
        <v>0</v>
      </c>
      <c r="K87" s="112">
        <f t="shared" si="24"/>
        <v>0</v>
      </c>
      <c r="L87" s="112">
        <f t="shared" si="24"/>
        <v>0</v>
      </c>
      <c r="M87" s="112">
        <f t="shared" si="24"/>
        <v>0</v>
      </c>
      <c r="N87" s="112">
        <f t="shared" si="24"/>
        <v>0</v>
      </c>
      <c r="O87" s="112">
        <f t="shared" si="24"/>
        <v>0</v>
      </c>
      <c r="P87" s="112">
        <f t="shared" si="24"/>
        <v>0</v>
      </c>
      <c r="Q87" s="112">
        <f t="shared" si="24"/>
        <v>0</v>
      </c>
      <c r="R87" s="112">
        <f t="shared" si="24"/>
        <v>0</v>
      </c>
      <c r="S87" s="112">
        <f t="shared" si="24"/>
        <v>0</v>
      </c>
      <c r="T87" s="112">
        <f t="shared" si="24"/>
        <v>0</v>
      </c>
      <c r="U87" s="112">
        <f t="shared" si="24"/>
        <v>0</v>
      </c>
      <c r="V87" s="112">
        <f t="shared" si="24"/>
        <v>0</v>
      </c>
      <c r="W87" s="112">
        <f t="shared" si="24"/>
        <v>0</v>
      </c>
      <c r="X87" s="112">
        <f t="shared" si="24"/>
        <v>0</v>
      </c>
      <c r="Y87" s="112">
        <f t="shared" si="24"/>
        <v>0</v>
      </c>
      <c r="Z87" s="112">
        <f t="shared" si="24"/>
        <v>0</v>
      </c>
      <c r="AA87" s="112">
        <f t="shared" si="24"/>
        <v>0</v>
      </c>
      <c r="AB87" s="112">
        <f t="shared" si="24"/>
        <v>0</v>
      </c>
      <c r="AC87" s="112">
        <f t="shared" si="24"/>
        <v>0</v>
      </c>
      <c r="AD87" s="112">
        <f t="shared" si="24"/>
        <v>0</v>
      </c>
      <c r="AE87" s="112">
        <f t="shared" si="24"/>
        <v>0</v>
      </c>
      <c r="AF87" s="112">
        <f t="shared" si="24"/>
        <v>0</v>
      </c>
      <c r="AG87" s="112">
        <f t="shared" si="24"/>
        <v>0</v>
      </c>
      <c r="AH87" s="112">
        <f t="shared" si="24"/>
        <v>0</v>
      </c>
      <c r="AI87" s="112">
        <f t="shared" si="24"/>
        <v>0</v>
      </c>
      <c r="AJ87" s="112">
        <f t="shared" si="24"/>
        <v>0</v>
      </c>
      <c r="AK87" s="112">
        <f t="shared" si="24"/>
        <v>0</v>
      </c>
      <c r="AL87" s="112">
        <f t="shared" si="24"/>
        <v>0</v>
      </c>
      <c r="AM87" s="112">
        <f t="shared" si="24"/>
        <v>0</v>
      </c>
      <c r="AN87" s="112">
        <f t="shared" si="24"/>
        <v>0</v>
      </c>
      <c r="AO87" s="112">
        <f t="shared" si="24"/>
        <v>0</v>
      </c>
      <c r="AP87" s="112">
        <f t="shared" si="24"/>
        <v>0</v>
      </c>
      <c r="AQ87" s="112">
        <f t="shared" si="24"/>
        <v>0</v>
      </c>
    </row>
    <row r="88" spans="2:43" ht="16.5" thickTop="1" thickBot="1" x14ac:dyDescent="0.3">
      <c r="B88" s="63" t="str">
        <f t="shared" si="18"/>
        <v/>
      </c>
      <c r="C88" s="63" t="str">
        <f t="shared" si="18"/>
        <v>Fabbricati</v>
      </c>
      <c r="H88" s="112">
        <f t="shared" si="16"/>
        <v>0</v>
      </c>
      <c r="I88" s="112">
        <f t="shared" si="16"/>
        <v>0</v>
      </c>
      <c r="J88" s="112">
        <f t="shared" ref="J88:AQ88" si="25">+J16+J64-J40</f>
        <v>0</v>
      </c>
      <c r="K88" s="112">
        <f t="shared" si="25"/>
        <v>0</v>
      </c>
      <c r="L88" s="112">
        <f t="shared" si="25"/>
        <v>0</v>
      </c>
      <c r="M88" s="112">
        <f t="shared" si="25"/>
        <v>0</v>
      </c>
      <c r="N88" s="112">
        <f t="shared" si="25"/>
        <v>0</v>
      </c>
      <c r="O88" s="112">
        <f t="shared" si="25"/>
        <v>0</v>
      </c>
      <c r="P88" s="112">
        <f t="shared" si="25"/>
        <v>0</v>
      </c>
      <c r="Q88" s="112">
        <f t="shared" si="25"/>
        <v>0</v>
      </c>
      <c r="R88" s="112">
        <f t="shared" si="25"/>
        <v>0</v>
      </c>
      <c r="S88" s="112">
        <f t="shared" si="25"/>
        <v>0</v>
      </c>
      <c r="T88" s="112">
        <f t="shared" si="25"/>
        <v>0</v>
      </c>
      <c r="U88" s="112">
        <f t="shared" si="25"/>
        <v>0</v>
      </c>
      <c r="V88" s="112">
        <f t="shared" si="25"/>
        <v>0</v>
      </c>
      <c r="W88" s="112">
        <f t="shared" si="25"/>
        <v>0</v>
      </c>
      <c r="X88" s="112">
        <f t="shared" si="25"/>
        <v>0</v>
      </c>
      <c r="Y88" s="112">
        <f t="shared" si="25"/>
        <v>0</v>
      </c>
      <c r="Z88" s="112">
        <f t="shared" si="25"/>
        <v>0</v>
      </c>
      <c r="AA88" s="112">
        <f t="shared" si="25"/>
        <v>0</v>
      </c>
      <c r="AB88" s="112">
        <f t="shared" si="25"/>
        <v>0</v>
      </c>
      <c r="AC88" s="112">
        <f t="shared" si="25"/>
        <v>0</v>
      </c>
      <c r="AD88" s="112">
        <f t="shared" si="25"/>
        <v>0</v>
      </c>
      <c r="AE88" s="112">
        <f t="shared" si="25"/>
        <v>0</v>
      </c>
      <c r="AF88" s="112">
        <f t="shared" si="25"/>
        <v>0</v>
      </c>
      <c r="AG88" s="112">
        <f t="shared" si="25"/>
        <v>0</v>
      </c>
      <c r="AH88" s="112">
        <f t="shared" si="25"/>
        <v>0</v>
      </c>
      <c r="AI88" s="112">
        <f t="shared" si="25"/>
        <v>0</v>
      </c>
      <c r="AJ88" s="112">
        <f t="shared" si="25"/>
        <v>0</v>
      </c>
      <c r="AK88" s="112">
        <f t="shared" si="25"/>
        <v>0</v>
      </c>
      <c r="AL88" s="112">
        <f t="shared" si="25"/>
        <v>0</v>
      </c>
      <c r="AM88" s="112">
        <f t="shared" si="25"/>
        <v>0</v>
      </c>
      <c r="AN88" s="112">
        <f t="shared" si="25"/>
        <v>0</v>
      </c>
      <c r="AO88" s="112">
        <f t="shared" si="25"/>
        <v>0</v>
      </c>
      <c r="AP88" s="112">
        <f t="shared" si="25"/>
        <v>0</v>
      </c>
      <c r="AQ88" s="112">
        <f t="shared" si="25"/>
        <v>0</v>
      </c>
    </row>
    <row r="89" spans="2:43" ht="16.5" thickTop="1" thickBot="1" x14ac:dyDescent="0.3">
      <c r="B89" s="63" t="str">
        <f t="shared" si="18"/>
        <v/>
      </c>
      <c r="C89" s="63" t="str">
        <f t="shared" si="18"/>
        <v>Fabbricati</v>
      </c>
      <c r="H89" s="112">
        <f t="shared" si="16"/>
        <v>0</v>
      </c>
      <c r="I89" s="112">
        <f t="shared" si="16"/>
        <v>0</v>
      </c>
      <c r="J89" s="112">
        <f t="shared" ref="J89:AQ89" si="26">+J17+J65-J41</f>
        <v>0</v>
      </c>
      <c r="K89" s="112">
        <f t="shared" si="26"/>
        <v>0</v>
      </c>
      <c r="L89" s="112">
        <f t="shared" si="26"/>
        <v>0</v>
      </c>
      <c r="M89" s="112">
        <f t="shared" si="26"/>
        <v>0</v>
      </c>
      <c r="N89" s="112">
        <f t="shared" si="26"/>
        <v>0</v>
      </c>
      <c r="O89" s="112">
        <f t="shared" si="26"/>
        <v>0</v>
      </c>
      <c r="P89" s="112">
        <f t="shared" si="26"/>
        <v>0</v>
      </c>
      <c r="Q89" s="112">
        <f t="shared" si="26"/>
        <v>0</v>
      </c>
      <c r="R89" s="112">
        <f t="shared" si="26"/>
        <v>0</v>
      </c>
      <c r="S89" s="112">
        <f t="shared" si="26"/>
        <v>0</v>
      </c>
      <c r="T89" s="112">
        <f t="shared" si="26"/>
        <v>0</v>
      </c>
      <c r="U89" s="112">
        <f t="shared" si="26"/>
        <v>0</v>
      </c>
      <c r="V89" s="112">
        <f t="shared" si="26"/>
        <v>0</v>
      </c>
      <c r="W89" s="112">
        <f t="shared" si="26"/>
        <v>0</v>
      </c>
      <c r="X89" s="112">
        <f t="shared" si="26"/>
        <v>0</v>
      </c>
      <c r="Y89" s="112">
        <f t="shared" si="26"/>
        <v>0</v>
      </c>
      <c r="Z89" s="112">
        <f t="shared" si="26"/>
        <v>0</v>
      </c>
      <c r="AA89" s="112">
        <f t="shared" si="26"/>
        <v>0</v>
      </c>
      <c r="AB89" s="112">
        <f t="shared" si="26"/>
        <v>0</v>
      </c>
      <c r="AC89" s="112">
        <f t="shared" si="26"/>
        <v>0</v>
      </c>
      <c r="AD89" s="112">
        <f t="shared" si="26"/>
        <v>0</v>
      </c>
      <c r="AE89" s="112">
        <f t="shared" si="26"/>
        <v>0</v>
      </c>
      <c r="AF89" s="112">
        <f t="shared" si="26"/>
        <v>0</v>
      </c>
      <c r="AG89" s="112">
        <f t="shared" si="26"/>
        <v>0</v>
      </c>
      <c r="AH89" s="112">
        <f t="shared" si="26"/>
        <v>0</v>
      </c>
      <c r="AI89" s="112">
        <f t="shared" si="26"/>
        <v>0</v>
      </c>
      <c r="AJ89" s="112">
        <f t="shared" si="26"/>
        <v>0</v>
      </c>
      <c r="AK89" s="112">
        <f t="shared" si="26"/>
        <v>0</v>
      </c>
      <c r="AL89" s="112">
        <f t="shared" si="26"/>
        <v>0</v>
      </c>
      <c r="AM89" s="112">
        <f t="shared" si="26"/>
        <v>0</v>
      </c>
      <c r="AN89" s="112">
        <f t="shared" si="26"/>
        <v>0</v>
      </c>
      <c r="AO89" s="112">
        <f t="shared" si="26"/>
        <v>0</v>
      </c>
      <c r="AP89" s="112">
        <f t="shared" si="26"/>
        <v>0</v>
      </c>
      <c r="AQ89" s="112">
        <f t="shared" si="26"/>
        <v>0</v>
      </c>
    </row>
    <row r="90" spans="2:43" ht="16.5" thickTop="1" thickBot="1" x14ac:dyDescent="0.3">
      <c r="B90" s="63" t="str">
        <f t="shared" si="18"/>
        <v/>
      </c>
      <c r="C90" s="63" t="str">
        <f t="shared" si="18"/>
        <v>Fabbricati</v>
      </c>
      <c r="H90" s="112">
        <f t="shared" si="16"/>
        <v>0</v>
      </c>
      <c r="I90" s="112">
        <f t="shared" si="16"/>
        <v>0</v>
      </c>
      <c r="J90" s="112">
        <f t="shared" ref="J90:AQ90" si="27">+J18+J66-J42</f>
        <v>0</v>
      </c>
      <c r="K90" s="112">
        <f t="shared" si="27"/>
        <v>0</v>
      </c>
      <c r="L90" s="112">
        <f t="shared" si="27"/>
        <v>0</v>
      </c>
      <c r="M90" s="112">
        <f t="shared" si="27"/>
        <v>0</v>
      </c>
      <c r="N90" s="112">
        <f t="shared" si="27"/>
        <v>0</v>
      </c>
      <c r="O90" s="112">
        <f t="shared" si="27"/>
        <v>0</v>
      </c>
      <c r="P90" s="112">
        <f t="shared" si="27"/>
        <v>0</v>
      </c>
      <c r="Q90" s="112">
        <f t="shared" si="27"/>
        <v>0</v>
      </c>
      <c r="R90" s="112">
        <f t="shared" si="27"/>
        <v>0</v>
      </c>
      <c r="S90" s="112">
        <f t="shared" si="27"/>
        <v>0</v>
      </c>
      <c r="T90" s="112">
        <f t="shared" si="27"/>
        <v>0</v>
      </c>
      <c r="U90" s="112">
        <f t="shared" si="27"/>
        <v>0</v>
      </c>
      <c r="V90" s="112">
        <f t="shared" si="27"/>
        <v>0</v>
      </c>
      <c r="W90" s="112">
        <f t="shared" si="27"/>
        <v>0</v>
      </c>
      <c r="X90" s="112">
        <f t="shared" si="27"/>
        <v>0</v>
      </c>
      <c r="Y90" s="112">
        <f t="shared" si="27"/>
        <v>0</v>
      </c>
      <c r="Z90" s="112">
        <f t="shared" si="27"/>
        <v>0</v>
      </c>
      <c r="AA90" s="112">
        <f t="shared" si="27"/>
        <v>0</v>
      </c>
      <c r="AB90" s="112">
        <f t="shared" si="27"/>
        <v>0</v>
      </c>
      <c r="AC90" s="112">
        <f t="shared" si="27"/>
        <v>0</v>
      </c>
      <c r="AD90" s="112">
        <f t="shared" si="27"/>
        <v>0</v>
      </c>
      <c r="AE90" s="112">
        <f t="shared" si="27"/>
        <v>0</v>
      </c>
      <c r="AF90" s="112">
        <f t="shared" si="27"/>
        <v>0</v>
      </c>
      <c r="AG90" s="112">
        <f t="shared" si="27"/>
        <v>0</v>
      </c>
      <c r="AH90" s="112">
        <f t="shared" si="27"/>
        <v>0</v>
      </c>
      <c r="AI90" s="112">
        <f t="shared" si="27"/>
        <v>0</v>
      </c>
      <c r="AJ90" s="112">
        <f t="shared" si="27"/>
        <v>0</v>
      </c>
      <c r="AK90" s="112">
        <f t="shared" si="27"/>
        <v>0</v>
      </c>
      <c r="AL90" s="112">
        <f t="shared" si="27"/>
        <v>0</v>
      </c>
      <c r="AM90" s="112">
        <f t="shared" si="27"/>
        <v>0</v>
      </c>
      <c r="AN90" s="112">
        <f t="shared" si="27"/>
        <v>0</v>
      </c>
      <c r="AO90" s="112">
        <f t="shared" si="27"/>
        <v>0</v>
      </c>
      <c r="AP90" s="112">
        <f t="shared" si="27"/>
        <v>0</v>
      </c>
      <c r="AQ90" s="112">
        <f t="shared" si="27"/>
        <v>0</v>
      </c>
    </row>
    <row r="91" spans="2:43" ht="16.5" thickTop="1" thickBot="1" x14ac:dyDescent="0.3">
      <c r="B91" s="63" t="str">
        <f t="shared" si="18"/>
        <v/>
      </c>
      <c r="C91" s="63" t="str">
        <f t="shared" si="18"/>
        <v>Fabbricati</v>
      </c>
      <c r="H91" s="112">
        <f t="shared" si="16"/>
        <v>0</v>
      </c>
      <c r="I91" s="112">
        <f t="shared" si="16"/>
        <v>0</v>
      </c>
      <c r="J91" s="112">
        <f t="shared" ref="J91:AQ91" si="28">+J19+J67-J43</f>
        <v>0</v>
      </c>
      <c r="K91" s="112">
        <f t="shared" si="28"/>
        <v>0</v>
      </c>
      <c r="L91" s="112">
        <f t="shared" si="28"/>
        <v>0</v>
      </c>
      <c r="M91" s="112">
        <f t="shared" si="28"/>
        <v>0</v>
      </c>
      <c r="N91" s="112">
        <f t="shared" si="28"/>
        <v>0</v>
      </c>
      <c r="O91" s="112">
        <f t="shared" si="28"/>
        <v>0</v>
      </c>
      <c r="P91" s="112">
        <f t="shared" si="28"/>
        <v>0</v>
      </c>
      <c r="Q91" s="112">
        <f t="shared" si="28"/>
        <v>0</v>
      </c>
      <c r="R91" s="112">
        <f t="shared" si="28"/>
        <v>0</v>
      </c>
      <c r="S91" s="112">
        <f t="shared" si="28"/>
        <v>0</v>
      </c>
      <c r="T91" s="112">
        <f t="shared" si="28"/>
        <v>0</v>
      </c>
      <c r="U91" s="112">
        <f t="shared" si="28"/>
        <v>0</v>
      </c>
      <c r="V91" s="112">
        <f t="shared" si="28"/>
        <v>0</v>
      </c>
      <c r="W91" s="112">
        <f t="shared" si="28"/>
        <v>0</v>
      </c>
      <c r="X91" s="112">
        <f t="shared" si="28"/>
        <v>0</v>
      </c>
      <c r="Y91" s="112">
        <f t="shared" si="28"/>
        <v>0</v>
      </c>
      <c r="Z91" s="112">
        <f t="shared" si="28"/>
        <v>0</v>
      </c>
      <c r="AA91" s="112">
        <f t="shared" si="28"/>
        <v>0</v>
      </c>
      <c r="AB91" s="112">
        <f t="shared" si="28"/>
        <v>0</v>
      </c>
      <c r="AC91" s="112">
        <f t="shared" si="28"/>
        <v>0</v>
      </c>
      <c r="AD91" s="112">
        <f t="shared" si="28"/>
        <v>0</v>
      </c>
      <c r="AE91" s="112">
        <f t="shared" si="28"/>
        <v>0</v>
      </c>
      <c r="AF91" s="112">
        <f t="shared" si="28"/>
        <v>0</v>
      </c>
      <c r="AG91" s="112">
        <f t="shared" si="28"/>
        <v>0</v>
      </c>
      <c r="AH91" s="112">
        <f t="shared" si="28"/>
        <v>0</v>
      </c>
      <c r="AI91" s="112">
        <f t="shared" si="28"/>
        <v>0</v>
      </c>
      <c r="AJ91" s="112">
        <f t="shared" si="28"/>
        <v>0</v>
      </c>
      <c r="AK91" s="112">
        <f t="shared" si="28"/>
        <v>0</v>
      </c>
      <c r="AL91" s="112">
        <f t="shared" si="28"/>
        <v>0</v>
      </c>
      <c r="AM91" s="112">
        <f t="shared" si="28"/>
        <v>0</v>
      </c>
      <c r="AN91" s="112">
        <f t="shared" si="28"/>
        <v>0</v>
      </c>
      <c r="AO91" s="112">
        <f t="shared" si="28"/>
        <v>0</v>
      </c>
      <c r="AP91" s="112">
        <f t="shared" si="28"/>
        <v>0</v>
      </c>
      <c r="AQ91" s="112">
        <f t="shared" si="28"/>
        <v>0</v>
      </c>
    </row>
    <row r="92" spans="2:43" ht="16.5" thickTop="1" thickBot="1" x14ac:dyDescent="0.3">
      <c r="B92" s="63" t="str">
        <f t="shared" si="18"/>
        <v/>
      </c>
      <c r="C92" s="63" t="str">
        <f t="shared" si="18"/>
        <v>Fabbricati</v>
      </c>
      <c r="H92" s="112">
        <f t="shared" si="16"/>
        <v>0</v>
      </c>
      <c r="I92" s="112">
        <f t="shared" si="16"/>
        <v>0</v>
      </c>
      <c r="J92" s="112">
        <f t="shared" ref="J92:AQ92" si="29">+J20+J68-J44</f>
        <v>0</v>
      </c>
      <c r="K92" s="112">
        <f t="shared" si="29"/>
        <v>0</v>
      </c>
      <c r="L92" s="112">
        <f t="shared" si="29"/>
        <v>0</v>
      </c>
      <c r="M92" s="112">
        <f t="shared" si="29"/>
        <v>0</v>
      </c>
      <c r="N92" s="112">
        <f t="shared" si="29"/>
        <v>0</v>
      </c>
      <c r="O92" s="112">
        <f t="shared" si="29"/>
        <v>0</v>
      </c>
      <c r="P92" s="112">
        <f t="shared" si="29"/>
        <v>0</v>
      </c>
      <c r="Q92" s="112">
        <f t="shared" si="29"/>
        <v>0</v>
      </c>
      <c r="R92" s="112">
        <f t="shared" si="29"/>
        <v>0</v>
      </c>
      <c r="S92" s="112">
        <f t="shared" si="29"/>
        <v>0</v>
      </c>
      <c r="T92" s="112">
        <f t="shared" si="29"/>
        <v>0</v>
      </c>
      <c r="U92" s="112">
        <f t="shared" si="29"/>
        <v>0</v>
      </c>
      <c r="V92" s="112">
        <f t="shared" si="29"/>
        <v>0</v>
      </c>
      <c r="W92" s="112">
        <f t="shared" si="29"/>
        <v>0</v>
      </c>
      <c r="X92" s="112">
        <f t="shared" si="29"/>
        <v>0</v>
      </c>
      <c r="Y92" s="112">
        <f t="shared" si="29"/>
        <v>0</v>
      </c>
      <c r="Z92" s="112">
        <f t="shared" si="29"/>
        <v>0</v>
      </c>
      <c r="AA92" s="112">
        <f t="shared" si="29"/>
        <v>0</v>
      </c>
      <c r="AB92" s="112">
        <f t="shared" si="29"/>
        <v>0</v>
      </c>
      <c r="AC92" s="112">
        <f t="shared" si="29"/>
        <v>0</v>
      </c>
      <c r="AD92" s="112">
        <f t="shared" si="29"/>
        <v>0</v>
      </c>
      <c r="AE92" s="112">
        <f t="shared" si="29"/>
        <v>0</v>
      </c>
      <c r="AF92" s="112">
        <f t="shared" si="29"/>
        <v>0</v>
      </c>
      <c r="AG92" s="112">
        <f t="shared" si="29"/>
        <v>0</v>
      </c>
      <c r="AH92" s="112">
        <f t="shared" si="29"/>
        <v>0</v>
      </c>
      <c r="AI92" s="112">
        <f t="shared" si="29"/>
        <v>0</v>
      </c>
      <c r="AJ92" s="112">
        <f t="shared" si="29"/>
        <v>0</v>
      </c>
      <c r="AK92" s="112">
        <f t="shared" si="29"/>
        <v>0</v>
      </c>
      <c r="AL92" s="112">
        <f t="shared" si="29"/>
        <v>0</v>
      </c>
      <c r="AM92" s="112">
        <f t="shared" si="29"/>
        <v>0</v>
      </c>
      <c r="AN92" s="112">
        <f t="shared" si="29"/>
        <v>0</v>
      </c>
      <c r="AO92" s="112">
        <f t="shared" si="29"/>
        <v>0</v>
      </c>
      <c r="AP92" s="112">
        <f t="shared" si="29"/>
        <v>0</v>
      </c>
      <c r="AQ92" s="112">
        <f t="shared" si="29"/>
        <v>0</v>
      </c>
    </row>
    <row r="93" spans="2:43" ht="16.5" thickTop="1" thickBot="1" x14ac:dyDescent="0.3">
      <c r="B93" s="63" t="str">
        <f t="shared" si="18"/>
        <v/>
      </c>
      <c r="C93" s="63" t="str">
        <f t="shared" si="18"/>
        <v>Fabbricati</v>
      </c>
      <c r="H93" s="112">
        <f t="shared" si="16"/>
        <v>0</v>
      </c>
      <c r="I93" s="112">
        <f t="shared" si="16"/>
        <v>0</v>
      </c>
      <c r="J93" s="112">
        <f t="shared" ref="J93:AQ93" si="30">+J21+J69-J45</f>
        <v>0</v>
      </c>
      <c r="K93" s="112">
        <f t="shared" si="30"/>
        <v>0</v>
      </c>
      <c r="L93" s="112">
        <f t="shared" si="30"/>
        <v>0</v>
      </c>
      <c r="M93" s="112">
        <f t="shared" si="30"/>
        <v>0</v>
      </c>
      <c r="N93" s="112">
        <f t="shared" si="30"/>
        <v>0</v>
      </c>
      <c r="O93" s="112">
        <f t="shared" si="30"/>
        <v>0</v>
      </c>
      <c r="P93" s="112">
        <f t="shared" si="30"/>
        <v>0</v>
      </c>
      <c r="Q93" s="112">
        <f t="shared" si="30"/>
        <v>0</v>
      </c>
      <c r="R93" s="112">
        <f t="shared" si="30"/>
        <v>0</v>
      </c>
      <c r="S93" s="112">
        <f t="shared" si="30"/>
        <v>0</v>
      </c>
      <c r="T93" s="112">
        <f t="shared" si="30"/>
        <v>0</v>
      </c>
      <c r="U93" s="112">
        <f t="shared" si="30"/>
        <v>0</v>
      </c>
      <c r="V93" s="112">
        <f t="shared" si="30"/>
        <v>0</v>
      </c>
      <c r="W93" s="112">
        <f t="shared" si="30"/>
        <v>0</v>
      </c>
      <c r="X93" s="112">
        <f t="shared" si="30"/>
        <v>0</v>
      </c>
      <c r="Y93" s="112">
        <f t="shared" si="30"/>
        <v>0</v>
      </c>
      <c r="Z93" s="112">
        <f t="shared" si="30"/>
        <v>0</v>
      </c>
      <c r="AA93" s="112">
        <f t="shared" si="30"/>
        <v>0</v>
      </c>
      <c r="AB93" s="112">
        <f t="shared" si="30"/>
        <v>0</v>
      </c>
      <c r="AC93" s="112">
        <f t="shared" si="30"/>
        <v>0</v>
      </c>
      <c r="AD93" s="112">
        <f t="shared" si="30"/>
        <v>0</v>
      </c>
      <c r="AE93" s="112">
        <f t="shared" si="30"/>
        <v>0</v>
      </c>
      <c r="AF93" s="112">
        <f t="shared" si="30"/>
        <v>0</v>
      </c>
      <c r="AG93" s="112">
        <f t="shared" si="30"/>
        <v>0</v>
      </c>
      <c r="AH93" s="112">
        <f t="shared" si="30"/>
        <v>0</v>
      </c>
      <c r="AI93" s="112">
        <f t="shared" si="30"/>
        <v>0</v>
      </c>
      <c r="AJ93" s="112">
        <f t="shared" si="30"/>
        <v>0</v>
      </c>
      <c r="AK93" s="112">
        <f t="shared" si="30"/>
        <v>0</v>
      </c>
      <c r="AL93" s="112">
        <f t="shared" si="30"/>
        <v>0</v>
      </c>
      <c r="AM93" s="112">
        <f t="shared" si="30"/>
        <v>0</v>
      </c>
      <c r="AN93" s="112">
        <f t="shared" si="30"/>
        <v>0</v>
      </c>
      <c r="AO93" s="112">
        <f t="shared" si="30"/>
        <v>0</v>
      </c>
      <c r="AP93" s="112">
        <f t="shared" si="30"/>
        <v>0</v>
      </c>
      <c r="AQ93" s="112">
        <f t="shared" si="30"/>
        <v>0</v>
      </c>
    </row>
    <row r="94" spans="2:43" ht="16.5" thickTop="1" thickBot="1" x14ac:dyDescent="0.3">
      <c r="B94" s="63" t="str">
        <f t="shared" si="18"/>
        <v/>
      </c>
      <c r="C94" s="63" t="str">
        <f t="shared" si="18"/>
        <v>Fabbricati</v>
      </c>
      <c r="H94" s="112">
        <f t="shared" si="16"/>
        <v>0</v>
      </c>
      <c r="I94" s="112">
        <f t="shared" si="16"/>
        <v>0</v>
      </c>
      <c r="J94" s="112">
        <f t="shared" ref="J94:AQ94" si="31">+J22+J70-J46</f>
        <v>0</v>
      </c>
      <c r="K94" s="112">
        <f t="shared" si="31"/>
        <v>0</v>
      </c>
      <c r="L94" s="112">
        <f t="shared" si="31"/>
        <v>0</v>
      </c>
      <c r="M94" s="112">
        <f t="shared" si="31"/>
        <v>0</v>
      </c>
      <c r="N94" s="112">
        <f t="shared" si="31"/>
        <v>0</v>
      </c>
      <c r="O94" s="112">
        <f t="shared" si="31"/>
        <v>0</v>
      </c>
      <c r="P94" s="112">
        <f t="shared" si="31"/>
        <v>0</v>
      </c>
      <c r="Q94" s="112">
        <f t="shared" si="31"/>
        <v>0</v>
      </c>
      <c r="R94" s="112">
        <f t="shared" si="31"/>
        <v>0</v>
      </c>
      <c r="S94" s="112">
        <f t="shared" si="31"/>
        <v>0</v>
      </c>
      <c r="T94" s="112">
        <f t="shared" si="31"/>
        <v>0</v>
      </c>
      <c r="U94" s="112">
        <f t="shared" si="31"/>
        <v>0</v>
      </c>
      <c r="V94" s="112">
        <f t="shared" si="31"/>
        <v>0</v>
      </c>
      <c r="W94" s="112">
        <f t="shared" si="31"/>
        <v>0</v>
      </c>
      <c r="X94" s="112">
        <f t="shared" si="31"/>
        <v>0</v>
      </c>
      <c r="Y94" s="112">
        <f t="shared" si="31"/>
        <v>0</v>
      </c>
      <c r="Z94" s="112">
        <f t="shared" si="31"/>
        <v>0</v>
      </c>
      <c r="AA94" s="112">
        <f t="shared" si="31"/>
        <v>0</v>
      </c>
      <c r="AB94" s="112">
        <f t="shared" si="31"/>
        <v>0</v>
      </c>
      <c r="AC94" s="112">
        <f t="shared" si="31"/>
        <v>0</v>
      </c>
      <c r="AD94" s="112">
        <f t="shared" si="31"/>
        <v>0</v>
      </c>
      <c r="AE94" s="112">
        <f t="shared" si="31"/>
        <v>0</v>
      </c>
      <c r="AF94" s="112">
        <f t="shared" si="31"/>
        <v>0</v>
      </c>
      <c r="AG94" s="112">
        <f t="shared" si="31"/>
        <v>0</v>
      </c>
      <c r="AH94" s="112">
        <f t="shared" si="31"/>
        <v>0</v>
      </c>
      <c r="AI94" s="112">
        <f t="shared" si="31"/>
        <v>0</v>
      </c>
      <c r="AJ94" s="112">
        <f t="shared" si="31"/>
        <v>0</v>
      </c>
      <c r="AK94" s="112">
        <f t="shared" si="31"/>
        <v>0</v>
      </c>
      <c r="AL94" s="112">
        <f t="shared" si="31"/>
        <v>0</v>
      </c>
      <c r="AM94" s="112">
        <f t="shared" si="31"/>
        <v>0</v>
      </c>
      <c r="AN94" s="112">
        <f t="shared" si="31"/>
        <v>0</v>
      </c>
      <c r="AO94" s="112">
        <f t="shared" si="31"/>
        <v>0</v>
      </c>
      <c r="AP94" s="112">
        <f t="shared" si="31"/>
        <v>0</v>
      </c>
      <c r="AQ94" s="112">
        <f t="shared" si="31"/>
        <v>0</v>
      </c>
    </row>
    <row r="95" spans="2:43" ht="16.5" thickTop="1" thickBot="1" x14ac:dyDescent="0.3">
      <c r="B95" s="63" t="str">
        <f t="shared" si="18"/>
        <v/>
      </c>
      <c r="C95" s="63" t="str">
        <f t="shared" si="18"/>
        <v>Fabbricati</v>
      </c>
      <c r="H95" s="112">
        <f t="shared" si="16"/>
        <v>0</v>
      </c>
      <c r="I95" s="112">
        <f t="shared" si="16"/>
        <v>0</v>
      </c>
      <c r="J95" s="112">
        <f t="shared" ref="J95:AQ95" si="32">+J23+J71-J47</f>
        <v>0</v>
      </c>
      <c r="K95" s="112">
        <f t="shared" si="32"/>
        <v>0</v>
      </c>
      <c r="L95" s="112">
        <f t="shared" si="32"/>
        <v>0</v>
      </c>
      <c r="M95" s="112">
        <f t="shared" si="32"/>
        <v>0</v>
      </c>
      <c r="N95" s="112">
        <f t="shared" si="32"/>
        <v>0</v>
      </c>
      <c r="O95" s="112">
        <f t="shared" si="32"/>
        <v>0</v>
      </c>
      <c r="P95" s="112">
        <f t="shared" si="32"/>
        <v>0</v>
      </c>
      <c r="Q95" s="112">
        <f t="shared" si="32"/>
        <v>0</v>
      </c>
      <c r="R95" s="112">
        <f t="shared" si="32"/>
        <v>0</v>
      </c>
      <c r="S95" s="112">
        <f t="shared" si="32"/>
        <v>0</v>
      </c>
      <c r="T95" s="112">
        <f t="shared" si="32"/>
        <v>0</v>
      </c>
      <c r="U95" s="112">
        <f t="shared" si="32"/>
        <v>0</v>
      </c>
      <c r="V95" s="112">
        <f t="shared" si="32"/>
        <v>0</v>
      </c>
      <c r="W95" s="112">
        <f t="shared" si="32"/>
        <v>0</v>
      </c>
      <c r="X95" s="112">
        <f t="shared" si="32"/>
        <v>0</v>
      </c>
      <c r="Y95" s="112">
        <f t="shared" si="32"/>
        <v>0</v>
      </c>
      <c r="Z95" s="112">
        <f t="shared" si="32"/>
        <v>0</v>
      </c>
      <c r="AA95" s="112">
        <f t="shared" si="32"/>
        <v>0</v>
      </c>
      <c r="AB95" s="112">
        <f t="shared" si="32"/>
        <v>0</v>
      </c>
      <c r="AC95" s="112">
        <f t="shared" si="32"/>
        <v>0</v>
      </c>
      <c r="AD95" s="112">
        <f t="shared" si="32"/>
        <v>0</v>
      </c>
      <c r="AE95" s="112">
        <f t="shared" si="32"/>
        <v>0</v>
      </c>
      <c r="AF95" s="112">
        <f t="shared" si="32"/>
        <v>0</v>
      </c>
      <c r="AG95" s="112">
        <f t="shared" si="32"/>
        <v>0</v>
      </c>
      <c r="AH95" s="112">
        <f t="shared" si="32"/>
        <v>0</v>
      </c>
      <c r="AI95" s="112">
        <f t="shared" si="32"/>
        <v>0</v>
      </c>
      <c r="AJ95" s="112">
        <f t="shared" si="32"/>
        <v>0</v>
      </c>
      <c r="AK95" s="112">
        <f t="shared" si="32"/>
        <v>0</v>
      </c>
      <c r="AL95" s="112">
        <f t="shared" si="32"/>
        <v>0</v>
      </c>
      <c r="AM95" s="112">
        <f t="shared" si="32"/>
        <v>0</v>
      </c>
      <c r="AN95" s="112">
        <f t="shared" si="32"/>
        <v>0</v>
      </c>
      <c r="AO95" s="112">
        <f t="shared" si="32"/>
        <v>0</v>
      </c>
      <c r="AP95" s="112">
        <f t="shared" si="32"/>
        <v>0</v>
      </c>
      <c r="AQ95" s="112">
        <f t="shared" si="32"/>
        <v>0</v>
      </c>
    </row>
    <row r="96" spans="2:43" ht="16.5" thickTop="1" thickBot="1" x14ac:dyDescent="0.3">
      <c r="B96" s="63" t="str">
        <f t="shared" si="18"/>
        <v/>
      </c>
      <c r="C96" s="63" t="str">
        <f t="shared" si="18"/>
        <v>Fabbricati</v>
      </c>
      <c r="H96" s="112">
        <f t="shared" si="16"/>
        <v>0</v>
      </c>
      <c r="I96" s="112">
        <f t="shared" si="16"/>
        <v>0</v>
      </c>
      <c r="J96" s="112">
        <f t="shared" ref="J96:AQ96" si="33">+J24+J72-J48</f>
        <v>0</v>
      </c>
      <c r="K96" s="112">
        <f t="shared" si="33"/>
        <v>0</v>
      </c>
      <c r="L96" s="112">
        <f t="shared" si="33"/>
        <v>0</v>
      </c>
      <c r="M96" s="112">
        <f t="shared" si="33"/>
        <v>0</v>
      </c>
      <c r="N96" s="112">
        <f t="shared" si="33"/>
        <v>0</v>
      </c>
      <c r="O96" s="112">
        <f t="shared" si="33"/>
        <v>0</v>
      </c>
      <c r="P96" s="112">
        <f t="shared" si="33"/>
        <v>0</v>
      </c>
      <c r="Q96" s="112">
        <f t="shared" si="33"/>
        <v>0</v>
      </c>
      <c r="R96" s="112">
        <f t="shared" si="33"/>
        <v>0</v>
      </c>
      <c r="S96" s="112">
        <f t="shared" si="33"/>
        <v>0</v>
      </c>
      <c r="T96" s="112">
        <f t="shared" si="33"/>
        <v>0</v>
      </c>
      <c r="U96" s="112">
        <f t="shared" si="33"/>
        <v>0</v>
      </c>
      <c r="V96" s="112">
        <f t="shared" si="33"/>
        <v>0</v>
      </c>
      <c r="W96" s="112">
        <f t="shared" si="33"/>
        <v>0</v>
      </c>
      <c r="X96" s="112">
        <f t="shared" si="33"/>
        <v>0</v>
      </c>
      <c r="Y96" s="112">
        <f t="shared" si="33"/>
        <v>0</v>
      </c>
      <c r="Z96" s="112">
        <f t="shared" si="33"/>
        <v>0</v>
      </c>
      <c r="AA96" s="112">
        <f t="shared" si="33"/>
        <v>0</v>
      </c>
      <c r="AB96" s="112">
        <f t="shared" si="33"/>
        <v>0</v>
      </c>
      <c r="AC96" s="112">
        <f t="shared" si="33"/>
        <v>0</v>
      </c>
      <c r="AD96" s="112">
        <f t="shared" si="33"/>
        <v>0</v>
      </c>
      <c r="AE96" s="112">
        <f t="shared" si="33"/>
        <v>0</v>
      </c>
      <c r="AF96" s="112">
        <f t="shared" si="33"/>
        <v>0</v>
      </c>
      <c r="AG96" s="112">
        <f t="shared" si="33"/>
        <v>0</v>
      </c>
      <c r="AH96" s="112">
        <f t="shared" si="33"/>
        <v>0</v>
      </c>
      <c r="AI96" s="112">
        <f t="shared" si="33"/>
        <v>0</v>
      </c>
      <c r="AJ96" s="112">
        <f t="shared" si="33"/>
        <v>0</v>
      </c>
      <c r="AK96" s="112">
        <f t="shared" si="33"/>
        <v>0</v>
      </c>
      <c r="AL96" s="112">
        <f t="shared" si="33"/>
        <v>0</v>
      </c>
      <c r="AM96" s="112">
        <f t="shared" si="33"/>
        <v>0</v>
      </c>
      <c r="AN96" s="112">
        <f t="shared" si="33"/>
        <v>0</v>
      </c>
      <c r="AO96" s="112">
        <f t="shared" si="33"/>
        <v>0</v>
      </c>
      <c r="AP96" s="112">
        <f t="shared" si="33"/>
        <v>0</v>
      </c>
      <c r="AQ96" s="112">
        <f t="shared" si="33"/>
        <v>0</v>
      </c>
    </row>
    <row r="97" spans="2:83" ht="16.5" thickTop="1" thickBot="1" x14ac:dyDescent="0.3">
      <c r="B97" s="63" t="str">
        <f t="shared" si="18"/>
        <v/>
      </c>
      <c r="C97" s="63" t="str">
        <f t="shared" si="18"/>
        <v>Fabbricati</v>
      </c>
      <c r="H97" s="112">
        <f t="shared" si="16"/>
        <v>0</v>
      </c>
      <c r="I97" s="112">
        <f t="shared" si="16"/>
        <v>0</v>
      </c>
      <c r="J97" s="112">
        <f t="shared" ref="J97:AQ97" si="34">+J25+J73-J49</f>
        <v>0</v>
      </c>
      <c r="K97" s="112">
        <f t="shared" si="34"/>
        <v>0</v>
      </c>
      <c r="L97" s="112">
        <f t="shared" si="34"/>
        <v>0</v>
      </c>
      <c r="M97" s="112">
        <f t="shared" si="34"/>
        <v>0</v>
      </c>
      <c r="N97" s="112">
        <f t="shared" si="34"/>
        <v>0</v>
      </c>
      <c r="O97" s="112">
        <f t="shared" si="34"/>
        <v>0</v>
      </c>
      <c r="P97" s="112">
        <f t="shared" si="34"/>
        <v>0</v>
      </c>
      <c r="Q97" s="112">
        <f t="shared" si="34"/>
        <v>0</v>
      </c>
      <c r="R97" s="112">
        <f t="shared" si="34"/>
        <v>0</v>
      </c>
      <c r="S97" s="112">
        <f t="shared" si="34"/>
        <v>0</v>
      </c>
      <c r="T97" s="112">
        <f t="shared" si="34"/>
        <v>0</v>
      </c>
      <c r="U97" s="112">
        <f t="shared" si="34"/>
        <v>0</v>
      </c>
      <c r="V97" s="112">
        <f t="shared" si="34"/>
        <v>0</v>
      </c>
      <c r="W97" s="112">
        <f t="shared" si="34"/>
        <v>0</v>
      </c>
      <c r="X97" s="112">
        <f t="shared" si="34"/>
        <v>0</v>
      </c>
      <c r="Y97" s="112">
        <f t="shared" si="34"/>
        <v>0</v>
      </c>
      <c r="Z97" s="112">
        <f t="shared" si="34"/>
        <v>0</v>
      </c>
      <c r="AA97" s="112">
        <f t="shared" si="34"/>
        <v>0</v>
      </c>
      <c r="AB97" s="112">
        <f t="shared" si="34"/>
        <v>0</v>
      </c>
      <c r="AC97" s="112">
        <f t="shared" si="34"/>
        <v>0</v>
      </c>
      <c r="AD97" s="112">
        <f t="shared" si="34"/>
        <v>0</v>
      </c>
      <c r="AE97" s="112">
        <f t="shared" si="34"/>
        <v>0</v>
      </c>
      <c r="AF97" s="112">
        <f t="shared" si="34"/>
        <v>0</v>
      </c>
      <c r="AG97" s="112">
        <f t="shared" si="34"/>
        <v>0</v>
      </c>
      <c r="AH97" s="112">
        <f t="shared" si="34"/>
        <v>0</v>
      </c>
      <c r="AI97" s="112">
        <f t="shared" si="34"/>
        <v>0</v>
      </c>
      <c r="AJ97" s="112">
        <f t="shared" si="34"/>
        <v>0</v>
      </c>
      <c r="AK97" s="112">
        <f t="shared" si="34"/>
        <v>0</v>
      </c>
      <c r="AL97" s="112">
        <f t="shared" si="34"/>
        <v>0</v>
      </c>
      <c r="AM97" s="112">
        <f t="shared" si="34"/>
        <v>0</v>
      </c>
      <c r="AN97" s="112">
        <f t="shared" si="34"/>
        <v>0</v>
      </c>
      <c r="AO97" s="112">
        <f t="shared" si="34"/>
        <v>0</v>
      </c>
      <c r="AP97" s="112">
        <f t="shared" si="34"/>
        <v>0</v>
      </c>
      <c r="AQ97" s="112">
        <f t="shared" si="34"/>
        <v>0</v>
      </c>
    </row>
    <row r="98" spans="2:83" ht="16.5" thickTop="1" thickBot="1" x14ac:dyDescent="0.3">
      <c r="B98" s="63" t="str">
        <f t="shared" ref="B98:C99" si="35">+IF(B74=0,"",B74)</f>
        <v/>
      </c>
      <c r="C98" s="63" t="str">
        <f t="shared" si="35"/>
        <v>Fabbricati</v>
      </c>
      <c r="H98" s="112">
        <f t="shared" si="16"/>
        <v>0</v>
      </c>
      <c r="I98" s="112">
        <f t="shared" si="16"/>
        <v>0</v>
      </c>
      <c r="J98" s="112">
        <f t="shared" ref="J98:AQ98" si="36">+J26+J74-J50</f>
        <v>0</v>
      </c>
      <c r="K98" s="112">
        <f t="shared" si="36"/>
        <v>0</v>
      </c>
      <c r="L98" s="112">
        <f t="shared" si="36"/>
        <v>0</v>
      </c>
      <c r="M98" s="112">
        <f t="shared" si="36"/>
        <v>0</v>
      </c>
      <c r="N98" s="112">
        <f t="shared" si="36"/>
        <v>0</v>
      </c>
      <c r="O98" s="112">
        <f t="shared" si="36"/>
        <v>0</v>
      </c>
      <c r="P98" s="112">
        <f t="shared" si="36"/>
        <v>0</v>
      </c>
      <c r="Q98" s="112">
        <f t="shared" si="36"/>
        <v>0</v>
      </c>
      <c r="R98" s="112">
        <f t="shared" si="36"/>
        <v>0</v>
      </c>
      <c r="S98" s="112">
        <f t="shared" si="36"/>
        <v>0</v>
      </c>
      <c r="T98" s="112">
        <f t="shared" si="36"/>
        <v>0</v>
      </c>
      <c r="U98" s="112">
        <f t="shared" si="36"/>
        <v>0</v>
      </c>
      <c r="V98" s="112">
        <f t="shared" si="36"/>
        <v>0</v>
      </c>
      <c r="W98" s="112">
        <f t="shared" si="36"/>
        <v>0</v>
      </c>
      <c r="X98" s="112">
        <f t="shared" si="36"/>
        <v>0</v>
      </c>
      <c r="Y98" s="112">
        <f t="shared" si="36"/>
        <v>0</v>
      </c>
      <c r="Z98" s="112">
        <f t="shared" si="36"/>
        <v>0</v>
      </c>
      <c r="AA98" s="112">
        <f t="shared" si="36"/>
        <v>0</v>
      </c>
      <c r="AB98" s="112">
        <f t="shared" si="36"/>
        <v>0</v>
      </c>
      <c r="AC98" s="112">
        <f t="shared" si="36"/>
        <v>0</v>
      </c>
      <c r="AD98" s="112">
        <f t="shared" si="36"/>
        <v>0</v>
      </c>
      <c r="AE98" s="112">
        <f t="shared" si="36"/>
        <v>0</v>
      </c>
      <c r="AF98" s="112">
        <f t="shared" si="36"/>
        <v>0</v>
      </c>
      <c r="AG98" s="112">
        <f t="shared" si="36"/>
        <v>0</v>
      </c>
      <c r="AH98" s="112">
        <f t="shared" si="36"/>
        <v>0</v>
      </c>
      <c r="AI98" s="112">
        <f t="shared" si="36"/>
        <v>0</v>
      </c>
      <c r="AJ98" s="112">
        <f t="shared" si="36"/>
        <v>0</v>
      </c>
      <c r="AK98" s="112">
        <f t="shared" si="36"/>
        <v>0</v>
      </c>
      <c r="AL98" s="112">
        <f t="shared" si="36"/>
        <v>0</v>
      </c>
      <c r="AM98" s="112">
        <f t="shared" si="36"/>
        <v>0</v>
      </c>
      <c r="AN98" s="112">
        <f t="shared" si="36"/>
        <v>0</v>
      </c>
      <c r="AO98" s="112">
        <f t="shared" si="36"/>
        <v>0</v>
      </c>
      <c r="AP98" s="112">
        <f t="shared" si="36"/>
        <v>0</v>
      </c>
      <c r="AQ98" s="112">
        <f t="shared" si="36"/>
        <v>0</v>
      </c>
    </row>
    <row r="99" spans="2:83" ht="16.5" thickTop="1" thickBot="1" x14ac:dyDescent="0.3">
      <c r="B99" s="63" t="str">
        <f t="shared" si="35"/>
        <v/>
      </c>
      <c r="C99" s="63" t="str">
        <f t="shared" si="35"/>
        <v>Fabbricati</v>
      </c>
      <c r="H99" s="112">
        <f t="shared" si="16"/>
        <v>0</v>
      </c>
      <c r="I99" s="112">
        <f t="shared" si="16"/>
        <v>0</v>
      </c>
      <c r="J99" s="112">
        <f t="shared" ref="J99:AQ99" si="37">+J27+J75-J51</f>
        <v>0</v>
      </c>
      <c r="K99" s="112">
        <f t="shared" si="37"/>
        <v>0</v>
      </c>
      <c r="L99" s="112">
        <f t="shared" si="37"/>
        <v>0</v>
      </c>
      <c r="M99" s="112">
        <f t="shared" si="37"/>
        <v>0</v>
      </c>
      <c r="N99" s="112">
        <f t="shared" si="37"/>
        <v>0</v>
      </c>
      <c r="O99" s="112">
        <f t="shared" si="37"/>
        <v>0</v>
      </c>
      <c r="P99" s="112">
        <f t="shared" si="37"/>
        <v>0</v>
      </c>
      <c r="Q99" s="112">
        <f t="shared" si="37"/>
        <v>0</v>
      </c>
      <c r="R99" s="112">
        <f t="shared" si="37"/>
        <v>0</v>
      </c>
      <c r="S99" s="112">
        <f t="shared" si="37"/>
        <v>0</v>
      </c>
      <c r="T99" s="112">
        <f t="shared" si="37"/>
        <v>0</v>
      </c>
      <c r="U99" s="112">
        <f t="shared" si="37"/>
        <v>0</v>
      </c>
      <c r="V99" s="112">
        <f t="shared" si="37"/>
        <v>0</v>
      </c>
      <c r="W99" s="112">
        <f t="shared" si="37"/>
        <v>0</v>
      </c>
      <c r="X99" s="112">
        <f t="shared" si="37"/>
        <v>0</v>
      </c>
      <c r="Y99" s="112">
        <f t="shared" si="37"/>
        <v>0</v>
      </c>
      <c r="Z99" s="112">
        <f t="shared" si="37"/>
        <v>0</v>
      </c>
      <c r="AA99" s="112">
        <f t="shared" si="37"/>
        <v>0</v>
      </c>
      <c r="AB99" s="112">
        <f t="shared" si="37"/>
        <v>0</v>
      </c>
      <c r="AC99" s="112">
        <f t="shared" si="37"/>
        <v>0</v>
      </c>
      <c r="AD99" s="112">
        <f t="shared" si="37"/>
        <v>0</v>
      </c>
      <c r="AE99" s="112">
        <f t="shared" si="37"/>
        <v>0</v>
      </c>
      <c r="AF99" s="112">
        <f t="shared" si="37"/>
        <v>0</v>
      </c>
      <c r="AG99" s="112">
        <f t="shared" si="37"/>
        <v>0</v>
      </c>
      <c r="AH99" s="112">
        <f t="shared" si="37"/>
        <v>0</v>
      </c>
      <c r="AI99" s="112">
        <f t="shared" si="37"/>
        <v>0</v>
      </c>
      <c r="AJ99" s="112">
        <f t="shared" si="37"/>
        <v>0</v>
      </c>
      <c r="AK99" s="112">
        <f t="shared" si="37"/>
        <v>0</v>
      </c>
      <c r="AL99" s="112">
        <f t="shared" si="37"/>
        <v>0</v>
      </c>
      <c r="AM99" s="112">
        <f t="shared" si="37"/>
        <v>0</v>
      </c>
      <c r="AN99" s="112">
        <f t="shared" si="37"/>
        <v>0</v>
      </c>
      <c r="AO99" s="112">
        <f t="shared" si="37"/>
        <v>0</v>
      </c>
      <c r="AP99" s="112">
        <f t="shared" si="37"/>
        <v>0</v>
      </c>
      <c r="AQ99" s="112">
        <f t="shared" si="37"/>
        <v>0</v>
      </c>
    </row>
    <row r="100" spans="2:83" ht="15.75" thickTop="1" x14ac:dyDescent="0.25"/>
    <row r="101" spans="2:83" x14ac:dyDescent="0.25">
      <c r="B101" s="107"/>
      <c r="C101" s="107" t="s">
        <v>195</v>
      </c>
      <c r="D101" s="107"/>
      <c r="E101" s="107"/>
      <c r="F101" s="107"/>
      <c r="G101" s="107"/>
      <c r="H101" s="108">
        <f t="shared" ref="H101:AQ101" si="38">SUM(H81:H99)</f>
        <v>10000</v>
      </c>
      <c r="I101" s="108">
        <f t="shared" si="38"/>
        <v>-44600</v>
      </c>
      <c r="J101" s="108">
        <f t="shared" si="38"/>
        <v>0</v>
      </c>
      <c r="K101" s="108">
        <f t="shared" si="38"/>
        <v>0</v>
      </c>
      <c r="L101" s="108">
        <f t="shared" si="38"/>
        <v>0</v>
      </c>
      <c r="M101" s="108">
        <f t="shared" si="38"/>
        <v>0</v>
      </c>
      <c r="N101" s="108">
        <f t="shared" si="38"/>
        <v>0</v>
      </c>
      <c r="O101" s="108">
        <f t="shared" si="38"/>
        <v>0</v>
      </c>
      <c r="P101" s="108">
        <f t="shared" si="38"/>
        <v>0</v>
      </c>
      <c r="Q101" s="108">
        <f t="shared" si="38"/>
        <v>0</v>
      </c>
      <c r="R101" s="108">
        <f t="shared" si="38"/>
        <v>0</v>
      </c>
      <c r="S101" s="108">
        <f t="shared" si="38"/>
        <v>0</v>
      </c>
      <c r="T101" s="108">
        <f t="shared" si="38"/>
        <v>0</v>
      </c>
      <c r="U101" s="108">
        <f t="shared" si="38"/>
        <v>0</v>
      </c>
      <c r="V101" s="108">
        <f t="shared" si="38"/>
        <v>0</v>
      </c>
      <c r="W101" s="108">
        <f t="shared" si="38"/>
        <v>0</v>
      </c>
      <c r="X101" s="108">
        <f t="shared" si="38"/>
        <v>0</v>
      </c>
      <c r="Y101" s="108">
        <f t="shared" si="38"/>
        <v>0</v>
      </c>
      <c r="Z101" s="108">
        <f t="shared" si="38"/>
        <v>0</v>
      </c>
      <c r="AA101" s="108">
        <f t="shared" si="38"/>
        <v>0</v>
      </c>
      <c r="AB101" s="108">
        <f t="shared" si="38"/>
        <v>0</v>
      </c>
      <c r="AC101" s="108">
        <f t="shared" si="38"/>
        <v>0</v>
      </c>
      <c r="AD101" s="108">
        <f t="shared" si="38"/>
        <v>0</v>
      </c>
      <c r="AE101" s="108">
        <f t="shared" si="38"/>
        <v>0</v>
      </c>
      <c r="AF101" s="108">
        <f t="shared" si="38"/>
        <v>0</v>
      </c>
      <c r="AG101" s="108">
        <f t="shared" si="38"/>
        <v>0</v>
      </c>
      <c r="AH101" s="108">
        <f t="shared" si="38"/>
        <v>0</v>
      </c>
      <c r="AI101" s="108">
        <f t="shared" si="38"/>
        <v>0</v>
      </c>
      <c r="AJ101" s="108">
        <f t="shared" si="38"/>
        <v>0</v>
      </c>
      <c r="AK101" s="108">
        <f t="shared" si="38"/>
        <v>0</v>
      </c>
      <c r="AL101" s="108">
        <f t="shared" si="38"/>
        <v>0</v>
      </c>
      <c r="AM101" s="108">
        <f t="shared" si="38"/>
        <v>0</v>
      </c>
      <c r="AN101" s="108">
        <f t="shared" si="38"/>
        <v>0</v>
      </c>
      <c r="AO101" s="108">
        <f t="shared" si="38"/>
        <v>0</v>
      </c>
      <c r="AP101" s="108">
        <f t="shared" si="38"/>
        <v>0</v>
      </c>
      <c r="AQ101" s="108">
        <f t="shared" si="38"/>
        <v>0</v>
      </c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</row>
    <row r="104" spans="2:83" x14ac:dyDescent="0.25">
      <c r="B104" t="s">
        <v>205</v>
      </c>
      <c r="AU104" t="s">
        <v>206</v>
      </c>
    </row>
    <row r="105" spans="2:83" ht="30.75" thickBot="1" x14ac:dyDescent="0.3">
      <c r="B105" s="48" t="str">
        <f>+B80</f>
        <v>Descrizione</v>
      </c>
      <c r="C105" s="48" t="str">
        <f>+C80</f>
        <v>Tipologia</v>
      </c>
      <c r="D105" s="50" t="s">
        <v>207</v>
      </c>
      <c r="H105" s="68" t="str">
        <f>+H8</f>
        <v>ANNO 1</v>
      </c>
      <c r="I105" s="68" t="str">
        <f t="shared" ref="I105:AQ105" si="39">+I8</f>
        <v>ANNO 2</v>
      </c>
      <c r="J105" s="68" t="str">
        <f t="shared" si="39"/>
        <v>ANNO 3</v>
      </c>
      <c r="K105" s="68" t="str">
        <f t="shared" si="39"/>
        <v>ANNO 4</v>
      </c>
      <c r="L105" s="68" t="str">
        <f t="shared" si="39"/>
        <v>ANNO 5</v>
      </c>
      <c r="M105" s="68" t="str">
        <f t="shared" si="39"/>
        <v>ANNO 6</v>
      </c>
      <c r="N105" s="68" t="str">
        <f t="shared" si="39"/>
        <v>ANNO 7</v>
      </c>
      <c r="O105" s="68" t="str">
        <f t="shared" si="39"/>
        <v>ANNO 8</v>
      </c>
      <c r="P105" s="68" t="str">
        <f t="shared" si="39"/>
        <v>ANNO 9</v>
      </c>
      <c r="Q105" s="68" t="str">
        <f t="shared" si="39"/>
        <v>ANNO 10</v>
      </c>
      <c r="R105" s="68" t="str">
        <f t="shared" si="39"/>
        <v>ANNO 11</v>
      </c>
      <c r="S105" s="68" t="str">
        <f t="shared" si="39"/>
        <v>ANNO 12</v>
      </c>
      <c r="T105" s="68" t="str">
        <f t="shared" si="39"/>
        <v>ANNO 13</v>
      </c>
      <c r="U105" s="68" t="str">
        <f t="shared" si="39"/>
        <v>ANNO 14</v>
      </c>
      <c r="V105" s="68" t="str">
        <f t="shared" si="39"/>
        <v>ANNO 15</v>
      </c>
      <c r="W105" s="68" t="str">
        <f t="shared" si="39"/>
        <v>ANNO 16</v>
      </c>
      <c r="X105" s="68" t="str">
        <f t="shared" si="39"/>
        <v>ANNO 17</v>
      </c>
      <c r="Y105" s="68" t="str">
        <f t="shared" si="39"/>
        <v>ANNO 18</v>
      </c>
      <c r="Z105" s="68" t="str">
        <f t="shared" si="39"/>
        <v>ANNO 19</v>
      </c>
      <c r="AA105" s="68" t="str">
        <f t="shared" si="39"/>
        <v>ANNO 20</v>
      </c>
      <c r="AB105" s="68" t="str">
        <f t="shared" si="39"/>
        <v>ANNO 21</v>
      </c>
      <c r="AC105" s="68" t="str">
        <f t="shared" si="39"/>
        <v>ANNO 22</v>
      </c>
      <c r="AD105" s="68" t="str">
        <f t="shared" si="39"/>
        <v>ANNO 23</v>
      </c>
      <c r="AE105" s="68" t="str">
        <f t="shared" si="39"/>
        <v>ANNO 24</v>
      </c>
      <c r="AF105" s="68" t="str">
        <f t="shared" si="39"/>
        <v>ANNO 25</v>
      </c>
      <c r="AG105" s="68" t="str">
        <f t="shared" si="39"/>
        <v>ANNO 26</v>
      </c>
      <c r="AH105" s="68" t="str">
        <f t="shared" si="39"/>
        <v>ANNO 27</v>
      </c>
      <c r="AI105" s="68" t="str">
        <f t="shared" si="39"/>
        <v>ANNO 28</v>
      </c>
      <c r="AJ105" s="68" t="str">
        <f t="shared" si="39"/>
        <v>ANNO 29</v>
      </c>
      <c r="AK105" s="68" t="str">
        <f t="shared" si="39"/>
        <v>ANNO 30</v>
      </c>
      <c r="AL105" s="68" t="str">
        <f t="shared" si="39"/>
        <v>ANNO 31</v>
      </c>
      <c r="AM105" s="68" t="str">
        <f t="shared" si="39"/>
        <v>ANNO 32</v>
      </c>
      <c r="AN105" s="68" t="str">
        <f t="shared" si="39"/>
        <v>ANNO 33</v>
      </c>
      <c r="AO105" s="68" t="str">
        <f t="shared" si="39"/>
        <v>ANNO 34</v>
      </c>
      <c r="AP105" s="68" t="str">
        <f t="shared" si="39"/>
        <v>ANNO 35</v>
      </c>
      <c r="AQ105" s="68" t="str">
        <f t="shared" si="39"/>
        <v>ANNO 36</v>
      </c>
      <c r="AU105" s="113">
        <v>1</v>
      </c>
      <c r="AV105" s="113">
        <f>+AU105+1</f>
        <v>2</v>
      </c>
      <c r="AW105" s="113">
        <f t="shared" ref="AW105:CD105" si="40">+AV105+1</f>
        <v>3</v>
      </c>
      <c r="AX105" s="113">
        <f t="shared" si="40"/>
        <v>4</v>
      </c>
      <c r="AY105" s="113">
        <f t="shared" si="40"/>
        <v>5</v>
      </c>
      <c r="AZ105" s="113">
        <f t="shared" si="40"/>
        <v>6</v>
      </c>
      <c r="BA105" s="113">
        <f t="shared" si="40"/>
        <v>7</v>
      </c>
      <c r="BB105" s="113">
        <f t="shared" si="40"/>
        <v>8</v>
      </c>
      <c r="BC105" s="113">
        <f t="shared" si="40"/>
        <v>9</v>
      </c>
      <c r="BD105" s="113">
        <f t="shared" si="40"/>
        <v>10</v>
      </c>
      <c r="BE105" s="113">
        <f t="shared" si="40"/>
        <v>11</v>
      </c>
      <c r="BF105" s="113">
        <f t="shared" si="40"/>
        <v>12</v>
      </c>
      <c r="BG105" s="113">
        <f t="shared" si="40"/>
        <v>13</v>
      </c>
      <c r="BH105" s="113">
        <f t="shared" si="40"/>
        <v>14</v>
      </c>
      <c r="BI105" s="113">
        <f t="shared" si="40"/>
        <v>15</v>
      </c>
      <c r="BJ105" s="113">
        <f t="shared" si="40"/>
        <v>16</v>
      </c>
      <c r="BK105" s="113">
        <f t="shared" si="40"/>
        <v>17</v>
      </c>
      <c r="BL105" s="113">
        <f t="shared" si="40"/>
        <v>18</v>
      </c>
      <c r="BM105" s="113">
        <f t="shared" si="40"/>
        <v>19</v>
      </c>
      <c r="BN105" s="113">
        <f t="shared" si="40"/>
        <v>20</v>
      </c>
      <c r="BO105" s="113">
        <f t="shared" si="40"/>
        <v>21</v>
      </c>
      <c r="BP105" s="113">
        <f t="shared" si="40"/>
        <v>22</v>
      </c>
      <c r="BQ105" s="113">
        <f t="shared" si="40"/>
        <v>23</v>
      </c>
      <c r="BR105" s="113">
        <f t="shared" si="40"/>
        <v>24</v>
      </c>
      <c r="BS105" s="113">
        <f t="shared" si="40"/>
        <v>25</v>
      </c>
      <c r="BT105" s="113">
        <f t="shared" si="40"/>
        <v>26</v>
      </c>
      <c r="BU105" s="113">
        <f t="shared" si="40"/>
        <v>27</v>
      </c>
      <c r="BV105" s="113">
        <f t="shared" si="40"/>
        <v>28</v>
      </c>
      <c r="BW105" s="113">
        <f t="shared" si="40"/>
        <v>29</v>
      </c>
      <c r="BX105" s="113">
        <f t="shared" si="40"/>
        <v>30</v>
      </c>
      <c r="BY105" s="113">
        <f t="shared" si="40"/>
        <v>31</v>
      </c>
      <c r="BZ105" s="113">
        <f t="shared" si="40"/>
        <v>32</v>
      </c>
      <c r="CA105" s="113">
        <f t="shared" si="40"/>
        <v>33</v>
      </c>
      <c r="CB105" s="113">
        <f t="shared" si="40"/>
        <v>34</v>
      </c>
      <c r="CC105" s="113">
        <f t="shared" si="40"/>
        <v>35</v>
      </c>
      <c r="CD105" s="113">
        <f t="shared" si="40"/>
        <v>36</v>
      </c>
    </row>
    <row r="106" spans="2:83" ht="16.5" thickTop="1" thickBot="1" x14ac:dyDescent="0.3">
      <c r="B106" s="63" t="str">
        <f>+B81</f>
        <v>Fabbricato 1</v>
      </c>
      <c r="C106" s="63" t="str">
        <f>+IF(OR(C9=$A$12,C9=$A$13,C9=$A$14),"Immateriali",IF(C9=$A$9,"Immobili","Impianti e Attrezzature"))</f>
        <v>Immateriali</v>
      </c>
      <c r="D106" s="111">
        <v>0.1</v>
      </c>
      <c r="H106" s="112">
        <f>+(H9*$D106)</f>
        <v>50000</v>
      </c>
      <c r="I106" s="112">
        <f>+(SUM($H9:I9)*$D106)</f>
        <v>50000</v>
      </c>
      <c r="J106" s="112">
        <f>+(SUM($H9:J9)*$D106)</f>
        <v>50000</v>
      </c>
      <c r="K106" s="112">
        <f>+(SUM($H9:K9)*$D106)</f>
        <v>50000</v>
      </c>
      <c r="L106" s="112">
        <f>+(SUM($H9:L9)*$D106)</f>
        <v>50000</v>
      </c>
      <c r="M106" s="112">
        <f>+(SUM($H9:M9)*$D106)</f>
        <v>50000</v>
      </c>
      <c r="N106" s="112">
        <f>+(SUM($H9:N9)*$D106)</f>
        <v>50000</v>
      </c>
      <c r="O106" s="112">
        <f>+(SUM($H9:O9)*$D106)</f>
        <v>50000</v>
      </c>
      <c r="P106" s="112">
        <f>+(SUM($H9:P9)*$D106)</f>
        <v>50000</v>
      </c>
      <c r="Q106" s="112">
        <f>+(SUM($H9:Q9)*$D106)</f>
        <v>50000</v>
      </c>
      <c r="R106" s="112">
        <f>+(SUM($H9:R9)*$D106)</f>
        <v>50000</v>
      </c>
      <c r="S106" s="112">
        <f>+(SUM($H9:S9)*$D106)</f>
        <v>50000</v>
      </c>
      <c r="T106" s="112">
        <f>+(SUM($H9:T9)*$D106)</f>
        <v>50000</v>
      </c>
      <c r="U106" s="112">
        <f>+(SUM($H9:U9)*$D106)</f>
        <v>50000</v>
      </c>
      <c r="V106" s="112">
        <f>+(SUM($H9:V9)*$D106)</f>
        <v>50000</v>
      </c>
      <c r="W106" s="112">
        <f>+(SUM($H9:W9)*$D106)</f>
        <v>50000</v>
      </c>
      <c r="X106" s="112">
        <f>+(SUM($H9:X9)*$D106)</f>
        <v>50000</v>
      </c>
      <c r="Y106" s="112">
        <f>+(SUM($H9:Y9)*$D106)</f>
        <v>50000</v>
      </c>
      <c r="Z106" s="112">
        <f>+(SUM($H9:Z9)*$D106)</f>
        <v>50000</v>
      </c>
      <c r="AA106" s="112">
        <f>+(SUM($H9:AA9)*$D106)</f>
        <v>50000</v>
      </c>
      <c r="AB106" s="112">
        <f>+(SUM($H9:AB9)*$D106)</f>
        <v>50000</v>
      </c>
      <c r="AC106" s="112">
        <f>+(SUM($H9:AC9)*$D106)</f>
        <v>50000</v>
      </c>
      <c r="AD106" s="112">
        <f>+(SUM($H9:AD9)*$D106)</f>
        <v>50000</v>
      </c>
      <c r="AE106" s="112">
        <f>+(SUM($H9:AE9)*$D106)</f>
        <v>50000</v>
      </c>
      <c r="AF106" s="112">
        <f>+(SUM($H9:AF9)*$D106)</f>
        <v>50000</v>
      </c>
      <c r="AG106" s="112">
        <f>+(SUM($H9:AG9)*$D106)</f>
        <v>50000</v>
      </c>
      <c r="AH106" s="112">
        <f>+(SUM($H9:AH9)*$D106)</f>
        <v>50000</v>
      </c>
      <c r="AI106" s="112">
        <f>+(SUM($H9:AI9)*$D106)</f>
        <v>50000</v>
      </c>
      <c r="AJ106" s="112">
        <f>+(SUM($H9:AJ9)*$D106)</f>
        <v>50000</v>
      </c>
      <c r="AK106" s="112">
        <f>+(SUM($H9:AK9)*$D106)</f>
        <v>50000</v>
      </c>
      <c r="AL106" s="112">
        <f>+(SUM($H9:AL9)*$D106)</f>
        <v>50000</v>
      </c>
      <c r="AM106" s="112">
        <f>+(SUM($H9:AM9)*$D106)</f>
        <v>50000</v>
      </c>
      <c r="AN106" s="112">
        <f>+(SUM($H9:AN9)*$D106)</f>
        <v>50000</v>
      </c>
      <c r="AO106" s="112">
        <f>+(SUM($H9:AO9)*$D106)</f>
        <v>50000</v>
      </c>
      <c r="AP106" s="112">
        <f>+(SUM($H9:AP9)*$D106)</f>
        <v>50000</v>
      </c>
      <c r="AQ106" s="112">
        <f>+(SUM($H9:AQ9)*$D106)</f>
        <v>50000</v>
      </c>
      <c r="AU106" s="113">
        <v>1</v>
      </c>
      <c r="AV106" s="113">
        <f>+IF(I130=0,1,IF(I130=$AQ9,0,1))</f>
        <v>1</v>
      </c>
      <c r="AW106" s="113">
        <f t="shared" ref="AW106:CD113" si="41">+IF(J130=0,1,IF(J130=$AQ9,0,1))</f>
        <v>1</v>
      </c>
      <c r="AX106" s="113">
        <f t="shared" si="41"/>
        <v>1</v>
      </c>
      <c r="AY106" s="113">
        <f t="shared" si="41"/>
        <v>1</v>
      </c>
      <c r="AZ106" s="113">
        <f t="shared" si="41"/>
        <v>1</v>
      </c>
      <c r="BA106" s="113">
        <f t="shared" si="41"/>
        <v>1</v>
      </c>
      <c r="BB106" s="113">
        <f t="shared" si="41"/>
        <v>1</v>
      </c>
      <c r="BC106" s="113">
        <f t="shared" si="41"/>
        <v>1</v>
      </c>
      <c r="BD106" s="113">
        <f t="shared" si="41"/>
        <v>1</v>
      </c>
      <c r="BE106" s="113">
        <f t="shared" si="41"/>
        <v>1</v>
      </c>
      <c r="BF106" s="113">
        <f t="shared" si="41"/>
        <v>1</v>
      </c>
      <c r="BG106" s="113">
        <f t="shared" si="41"/>
        <v>1</v>
      </c>
      <c r="BH106" s="113">
        <f t="shared" si="41"/>
        <v>1</v>
      </c>
      <c r="BI106" s="113">
        <f t="shared" si="41"/>
        <v>1</v>
      </c>
      <c r="BJ106" s="113">
        <f t="shared" si="41"/>
        <v>1</v>
      </c>
      <c r="BK106" s="113">
        <f t="shared" si="41"/>
        <v>1</v>
      </c>
      <c r="BL106" s="113">
        <f t="shared" si="41"/>
        <v>1</v>
      </c>
      <c r="BM106" s="113">
        <f t="shared" si="41"/>
        <v>1</v>
      </c>
      <c r="BN106" s="113">
        <f t="shared" si="41"/>
        <v>1</v>
      </c>
      <c r="BO106" s="113">
        <f t="shared" si="41"/>
        <v>1</v>
      </c>
      <c r="BP106" s="113">
        <f t="shared" si="41"/>
        <v>1</v>
      </c>
      <c r="BQ106" s="113">
        <f t="shared" si="41"/>
        <v>1</v>
      </c>
      <c r="BR106" s="113">
        <f t="shared" si="41"/>
        <v>1</v>
      </c>
      <c r="BS106" s="113">
        <f t="shared" si="41"/>
        <v>1</v>
      </c>
      <c r="BT106" s="113">
        <f t="shared" si="41"/>
        <v>1</v>
      </c>
      <c r="BU106" s="113">
        <f t="shared" si="41"/>
        <v>1</v>
      </c>
      <c r="BV106" s="113">
        <f t="shared" si="41"/>
        <v>1</v>
      </c>
      <c r="BW106" s="113">
        <f t="shared" si="41"/>
        <v>1</v>
      </c>
      <c r="BX106" s="113">
        <f t="shared" si="41"/>
        <v>1</v>
      </c>
      <c r="BY106" s="113">
        <f t="shared" si="41"/>
        <v>1</v>
      </c>
      <c r="BZ106" s="113">
        <f t="shared" si="41"/>
        <v>1</v>
      </c>
      <c r="CA106" s="113">
        <f t="shared" si="41"/>
        <v>1</v>
      </c>
      <c r="CB106" s="113">
        <f t="shared" si="41"/>
        <v>1</v>
      </c>
      <c r="CC106" s="113">
        <f t="shared" si="41"/>
        <v>1</v>
      </c>
      <c r="CD106" s="113">
        <f t="shared" si="41"/>
        <v>1</v>
      </c>
    </row>
    <row r="107" spans="2:83" ht="16.5" thickTop="1" thickBot="1" x14ac:dyDescent="0.3">
      <c r="B107" s="63" t="str">
        <f t="shared" ref="B107:B122" si="42">+B82</f>
        <v>Impianti 1</v>
      </c>
      <c r="C107" s="63" t="str">
        <f t="shared" ref="C107:C124" si="43">+IF(OR(C10=$A$12,C10=$A$13,C10=$A$14),"Immateriali",IF(C10=$A$9,"Immobili","Impianti e Attrezzature"))</f>
        <v>Impianti e Attrezzature</v>
      </c>
      <c r="D107" s="111">
        <v>0.2</v>
      </c>
      <c r="H107" s="112">
        <f t="shared" ref="H107:H124" si="44">+(H10*$D107)</f>
        <v>0</v>
      </c>
      <c r="I107" s="112">
        <f>+(SUM($H10:I10)*$D107)</f>
        <v>24000</v>
      </c>
      <c r="J107" s="112">
        <f>+(SUM($H10:J10)*$D107)</f>
        <v>24000</v>
      </c>
      <c r="K107" s="112">
        <f>+(SUM($H10:K10)*$D107)</f>
        <v>24000</v>
      </c>
      <c r="L107" s="112">
        <f>+(SUM($H10:L10)*$D107)</f>
        <v>24000</v>
      </c>
      <c r="M107" s="112">
        <f>+(SUM($H10:M10)*$D107)</f>
        <v>24000</v>
      </c>
      <c r="N107" s="112">
        <f>+(SUM($H10:N10)*$D107)</f>
        <v>24000</v>
      </c>
      <c r="O107" s="112">
        <f>+(SUM($H10:O10)*$D107)</f>
        <v>24000</v>
      </c>
      <c r="P107" s="112">
        <f>+(SUM($H10:P10)*$D107)</f>
        <v>24000</v>
      </c>
      <c r="Q107" s="112">
        <f>+(SUM($H10:Q10)*$D107)</f>
        <v>24000</v>
      </c>
      <c r="R107" s="112">
        <f>+(SUM($H10:R10)*$D107)</f>
        <v>24000</v>
      </c>
      <c r="S107" s="112">
        <f>+(SUM($H10:S10)*$D107)</f>
        <v>24000</v>
      </c>
      <c r="T107" s="112">
        <f>+(SUM($H10:T10)*$D107)</f>
        <v>24000</v>
      </c>
      <c r="U107" s="112">
        <f>+(SUM($H10:U10)*$D107)</f>
        <v>24000</v>
      </c>
      <c r="V107" s="112">
        <f>+(SUM($H10:V10)*$D107)</f>
        <v>24000</v>
      </c>
      <c r="W107" s="112">
        <f>+(SUM($H10:W10)*$D107)</f>
        <v>24000</v>
      </c>
      <c r="X107" s="112">
        <f>+(SUM($H10:X10)*$D107)</f>
        <v>24000</v>
      </c>
      <c r="Y107" s="112">
        <f>+(SUM($H10:Y10)*$D107)</f>
        <v>24000</v>
      </c>
      <c r="Z107" s="112">
        <f>+(SUM($H10:Z10)*$D107)</f>
        <v>24000</v>
      </c>
      <c r="AA107" s="112">
        <f>+(SUM($H10:AA10)*$D107)</f>
        <v>24000</v>
      </c>
      <c r="AB107" s="112">
        <f>+(SUM($H10:AB10)*$D107)</f>
        <v>24000</v>
      </c>
      <c r="AC107" s="112">
        <f>+(SUM($H10:AC10)*$D107)</f>
        <v>24000</v>
      </c>
      <c r="AD107" s="112">
        <f>+(SUM($H10:AD10)*$D107)</f>
        <v>24000</v>
      </c>
      <c r="AE107" s="112">
        <f>+(SUM($H10:AE10)*$D107)</f>
        <v>24000</v>
      </c>
      <c r="AF107" s="112">
        <f>+(SUM($H10:AF10)*$D107)</f>
        <v>24000</v>
      </c>
      <c r="AG107" s="112">
        <f>+(SUM($H10:AG10)*$D107)</f>
        <v>24000</v>
      </c>
      <c r="AH107" s="112">
        <f>+(SUM($H10:AH10)*$D107)</f>
        <v>24000</v>
      </c>
      <c r="AI107" s="112">
        <f>+(SUM($H10:AI10)*$D107)</f>
        <v>24000</v>
      </c>
      <c r="AJ107" s="112">
        <f>+(SUM($H10:AJ10)*$D107)</f>
        <v>24000</v>
      </c>
      <c r="AK107" s="112">
        <f>+(SUM($H10:AK10)*$D107)</f>
        <v>24000</v>
      </c>
      <c r="AL107" s="112">
        <f>+(SUM($H10:AL10)*$D107)</f>
        <v>24000</v>
      </c>
      <c r="AM107" s="112">
        <f>+(SUM($H10:AM10)*$D107)</f>
        <v>24000</v>
      </c>
      <c r="AN107" s="112">
        <f>+(SUM($H10:AN10)*$D107)</f>
        <v>24000</v>
      </c>
      <c r="AO107" s="112">
        <f>+(SUM($H10:AO10)*$D107)</f>
        <v>24000</v>
      </c>
      <c r="AP107" s="112">
        <f>+(SUM($H10:AP10)*$D107)</f>
        <v>24000</v>
      </c>
      <c r="AQ107" s="112">
        <f>+(SUM($H10:AQ10)*$D107)</f>
        <v>24000</v>
      </c>
      <c r="AU107" s="113">
        <v>1</v>
      </c>
      <c r="AV107" s="113">
        <f t="shared" ref="AV107:BK122" si="45">+IF(I131=0,1,IF(I131=$AQ10,0,1))</f>
        <v>1</v>
      </c>
      <c r="AW107" s="113">
        <f t="shared" si="41"/>
        <v>1</v>
      </c>
      <c r="AX107" s="113">
        <f t="shared" si="41"/>
        <v>1</v>
      </c>
      <c r="AY107" s="113">
        <f t="shared" si="41"/>
        <v>1</v>
      </c>
      <c r="AZ107" s="113">
        <f t="shared" si="41"/>
        <v>1</v>
      </c>
      <c r="BA107" s="113">
        <f t="shared" si="41"/>
        <v>1</v>
      </c>
      <c r="BB107" s="113">
        <f t="shared" si="41"/>
        <v>1</v>
      </c>
      <c r="BC107" s="113">
        <f t="shared" si="41"/>
        <v>1</v>
      </c>
      <c r="BD107" s="113">
        <f t="shared" si="41"/>
        <v>1</v>
      </c>
      <c r="BE107" s="113">
        <f t="shared" si="41"/>
        <v>1</v>
      </c>
      <c r="BF107" s="113">
        <f t="shared" si="41"/>
        <v>1</v>
      </c>
      <c r="BG107" s="113">
        <f t="shared" si="41"/>
        <v>1</v>
      </c>
      <c r="BH107" s="113">
        <f t="shared" si="41"/>
        <v>1</v>
      </c>
      <c r="BI107" s="113">
        <f t="shared" si="41"/>
        <v>1</v>
      </c>
      <c r="BJ107" s="113">
        <f t="shared" si="41"/>
        <v>1</v>
      </c>
      <c r="BK107" s="113">
        <f t="shared" si="41"/>
        <v>1</v>
      </c>
      <c r="BL107" s="113">
        <f t="shared" si="41"/>
        <v>1</v>
      </c>
      <c r="BM107" s="113">
        <f t="shared" si="41"/>
        <v>1</v>
      </c>
      <c r="BN107" s="113">
        <f t="shared" si="41"/>
        <v>1</v>
      </c>
      <c r="BO107" s="113">
        <f t="shared" si="41"/>
        <v>1</v>
      </c>
      <c r="BP107" s="113">
        <f t="shared" si="41"/>
        <v>1</v>
      </c>
      <c r="BQ107" s="113">
        <f t="shared" si="41"/>
        <v>1</v>
      </c>
      <c r="BR107" s="113">
        <f t="shared" si="41"/>
        <v>1</v>
      </c>
      <c r="BS107" s="113">
        <f t="shared" si="41"/>
        <v>1</v>
      </c>
      <c r="BT107" s="113">
        <f t="shared" si="41"/>
        <v>1</v>
      </c>
      <c r="BU107" s="113">
        <f t="shared" si="41"/>
        <v>1</v>
      </c>
      <c r="BV107" s="113">
        <f t="shared" si="41"/>
        <v>1</v>
      </c>
      <c r="BW107" s="113">
        <f t="shared" si="41"/>
        <v>1</v>
      </c>
      <c r="BX107" s="113">
        <f t="shared" si="41"/>
        <v>1</v>
      </c>
      <c r="BY107" s="113">
        <f t="shared" si="41"/>
        <v>1</v>
      </c>
      <c r="BZ107" s="113">
        <f t="shared" si="41"/>
        <v>1</v>
      </c>
      <c r="CA107" s="113">
        <f t="shared" si="41"/>
        <v>1</v>
      </c>
      <c r="CB107" s="113">
        <f t="shared" si="41"/>
        <v>1</v>
      </c>
      <c r="CC107" s="113">
        <f t="shared" si="41"/>
        <v>1</v>
      </c>
      <c r="CD107" s="113">
        <f t="shared" si="41"/>
        <v>1</v>
      </c>
    </row>
    <row r="108" spans="2:83" ht="16.5" thickTop="1" thickBot="1" x14ac:dyDescent="0.3">
      <c r="B108" s="63" t="str">
        <f t="shared" si="42"/>
        <v>Attrezzature 1</v>
      </c>
      <c r="C108" s="63" t="str">
        <f t="shared" si="43"/>
        <v>Immobili</v>
      </c>
      <c r="D108" s="111">
        <v>0.2</v>
      </c>
      <c r="H108" s="112">
        <f t="shared" si="44"/>
        <v>0</v>
      </c>
      <c r="I108" s="112">
        <f>+(SUM($H11:I11)*$D108)</f>
        <v>0</v>
      </c>
      <c r="J108" s="112">
        <f>+(SUM($H11:J11)*$D108)</f>
        <v>0</v>
      </c>
      <c r="K108" s="112">
        <f>+(SUM($H11:K11)*$D108)</f>
        <v>0</v>
      </c>
      <c r="L108" s="112">
        <f>+(SUM($H11:L11)*$D108)</f>
        <v>0</v>
      </c>
      <c r="M108" s="112">
        <f>+(SUM($H11:M11)*$D108)</f>
        <v>0</v>
      </c>
      <c r="N108" s="112">
        <f>+(SUM($H11:N11)*$D108)</f>
        <v>0</v>
      </c>
      <c r="O108" s="112">
        <f>+(SUM($H11:O11)*$D108)</f>
        <v>0</v>
      </c>
      <c r="P108" s="112">
        <f>+(SUM($H11:P11)*$D108)</f>
        <v>0</v>
      </c>
      <c r="Q108" s="112">
        <f>+(SUM($H11:Q11)*$D108)</f>
        <v>0</v>
      </c>
      <c r="R108" s="112">
        <f>+(SUM($H11:R11)*$D108)</f>
        <v>0</v>
      </c>
      <c r="S108" s="112">
        <f>+(SUM($H11:S11)*$D108)</f>
        <v>0</v>
      </c>
      <c r="T108" s="112">
        <f>+(SUM($H11:T11)*$D108)</f>
        <v>0</v>
      </c>
      <c r="U108" s="112">
        <f>+(SUM($H11:U11)*$D108)</f>
        <v>0</v>
      </c>
      <c r="V108" s="112">
        <f>+(SUM($H11:V11)*$D108)</f>
        <v>0</v>
      </c>
      <c r="W108" s="112">
        <f>+(SUM($H11:W11)*$D108)</f>
        <v>0</v>
      </c>
      <c r="X108" s="112">
        <f>+(SUM($H11:X11)*$D108)</f>
        <v>0</v>
      </c>
      <c r="Y108" s="112">
        <f>+(SUM($H11:Y11)*$D108)</f>
        <v>0</v>
      </c>
      <c r="Z108" s="112">
        <f>+(SUM($H11:Z11)*$D108)</f>
        <v>0</v>
      </c>
      <c r="AA108" s="112">
        <f>+(SUM($H11:AA11)*$D108)</f>
        <v>0</v>
      </c>
      <c r="AB108" s="112">
        <f>+(SUM($H11:AB11)*$D108)</f>
        <v>0</v>
      </c>
      <c r="AC108" s="112">
        <f>+(SUM($H11:AC11)*$D108)</f>
        <v>0</v>
      </c>
      <c r="AD108" s="112">
        <f>+(SUM($H11:AD11)*$D108)</f>
        <v>0</v>
      </c>
      <c r="AE108" s="112">
        <f>+(SUM($H11:AE11)*$D108)</f>
        <v>0</v>
      </c>
      <c r="AF108" s="112">
        <f>+(SUM($H11:AF11)*$D108)</f>
        <v>0</v>
      </c>
      <c r="AG108" s="112">
        <f>+(SUM($H11:AG11)*$D108)</f>
        <v>0</v>
      </c>
      <c r="AH108" s="112">
        <f>+(SUM($H11:AH11)*$D108)</f>
        <v>0</v>
      </c>
      <c r="AI108" s="112">
        <f>+(SUM($H11:AI11)*$D108)</f>
        <v>0</v>
      </c>
      <c r="AJ108" s="112">
        <f>+(SUM($H11:AJ11)*$D108)</f>
        <v>0</v>
      </c>
      <c r="AK108" s="112">
        <f>+(SUM($H11:AK11)*$D108)</f>
        <v>0</v>
      </c>
      <c r="AL108" s="112">
        <f>+(SUM($H11:AL11)*$D108)</f>
        <v>0</v>
      </c>
      <c r="AM108" s="112">
        <f>+(SUM($H11:AM11)*$D108)</f>
        <v>0</v>
      </c>
      <c r="AN108" s="112">
        <f>+(SUM($H11:AN11)*$D108)</f>
        <v>0</v>
      </c>
      <c r="AO108" s="112">
        <f>+(SUM($H11:AO11)*$D108)</f>
        <v>0</v>
      </c>
      <c r="AP108" s="112">
        <f>+(SUM($H11:AP11)*$D108)</f>
        <v>0</v>
      </c>
      <c r="AQ108" s="112">
        <f>+(SUM($H11:AQ11)*$D108)</f>
        <v>0</v>
      </c>
      <c r="AU108" s="113">
        <v>1</v>
      </c>
      <c r="AV108" s="113">
        <f t="shared" si="45"/>
        <v>1</v>
      </c>
      <c r="AW108" s="113">
        <f t="shared" si="41"/>
        <v>1</v>
      </c>
      <c r="AX108" s="113">
        <f t="shared" si="41"/>
        <v>1</v>
      </c>
      <c r="AY108" s="113">
        <f t="shared" si="41"/>
        <v>1</v>
      </c>
      <c r="AZ108" s="113">
        <f t="shared" si="41"/>
        <v>1</v>
      </c>
      <c r="BA108" s="113">
        <f t="shared" si="41"/>
        <v>1</v>
      </c>
      <c r="BB108" s="113">
        <f t="shared" si="41"/>
        <v>1</v>
      </c>
      <c r="BC108" s="113">
        <f t="shared" si="41"/>
        <v>1</v>
      </c>
      <c r="BD108" s="113">
        <f t="shared" si="41"/>
        <v>1</v>
      </c>
      <c r="BE108" s="113">
        <f t="shared" si="41"/>
        <v>1</v>
      </c>
      <c r="BF108" s="113">
        <f t="shared" si="41"/>
        <v>1</v>
      </c>
      <c r="BG108" s="113">
        <f t="shared" si="41"/>
        <v>1</v>
      </c>
      <c r="BH108" s="113">
        <f t="shared" si="41"/>
        <v>1</v>
      </c>
      <c r="BI108" s="113">
        <f t="shared" si="41"/>
        <v>1</v>
      </c>
      <c r="BJ108" s="113">
        <f t="shared" si="41"/>
        <v>1</v>
      </c>
      <c r="BK108" s="113">
        <f t="shared" si="41"/>
        <v>1</v>
      </c>
      <c r="BL108" s="113">
        <f t="shared" si="41"/>
        <v>1</v>
      </c>
      <c r="BM108" s="113">
        <f t="shared" si="41"/>
        <v>1</v>
      </c>
      <c r="BN108" s="113">
        <f t="shared" si="41"/>
        <v>1</v>
      </c>
      <c r="BO108" s="113">
        <f t="shared" si="41"/>
        <v>1</v>
      </c>
      <c r="BP108" s="113">
        <f t="shared" si="41"/>
        <v>1</v>
      </c>
      <c r="BQ108" s="113">
        <f t="shared" si="41"/>
        <v>1</v>
      </c>
      <c r="BR108" s="113">
        <f t="shared" si="41"/>
        <v>1</v>
      </c>
      <c r="BS108" s="113">
        <f t="shared" si="41"/>
        <v>1</v>
      </c>
      <c r="BT108" s="113">
        <f t="shared" si="41"/>
        <v>1</v>
      </c>
      <c r="BU108" s="113">
        <f t="shared" si="41"/>
        <v>1</v>
      </c>
      <c r="BV108" s="113">
        <f t="shared" si="41"/>
        <v>1</v>
      </c>
      <c r="BW108" s="113">
        <f t="shared" si="41"/>
        <v>1</v>
      </c>
      <c r="BX108" s="113">
        <f t="shared" si="41"/>
        <v>1</v>
      </c>
      <c r="BY108" s="113">
        <f t="shared" si="41"/>
        <v>1</v>
      </c>
      <c r="BZ108" s="113">
        <f t="shared" si="41"/>
        <v>1</v>
      </c>
      <c r="CA108" s="113">
        <f t="shared" si="41"/>
        <v>1</v>
      </c>
      <c r="CB108" s="113">
        <f t="shared" si="41"/>
        <v>1</v>
      </c>
      <c r="CC108" s="113">
        <f t="shared" si="41"/>
        <v>1</v>
      </c>
      <c r="CD108" s="113">
        <f t="shared" si="41"/>
        <v>1</v>
      </c>
    </row>
    <row r="109" spans="2:83" ht="16.5" thickTop="1" thickBot="1" x14ac:dyDescent="0.3">
      <c r="B109" s="63" t="str">
        <f t="shared" si="42"/>
        <v>Costi Impianto 1</v>
      </c>
      <c r="C109" s="63" t="str">
        <f t="shared" si="43"/>
        <v>Immateriali</v>
      </c>
      <c r="D109" s="111">
        <v>0.2</v>
      </c>
      <c r="H109" s="112">
        <f t="shared" si="44"/>
        <v>0</v>
      </c>
      <c r="I109" s="112">
        <f>+(SUM($H12:I12)*$D109)</f>
        <v>0</v>
      </c>
      <c r="J109" s="112">
        <f>+(SUM($H12:J12)*$D109)</f>
        <v>0</v>
      </c>
      <c r="K109" s="112">
        <f>+(SUM($H12:K12)*$D109)</f>
        <v>0</v>
      </c>
      <c r="L109" s="112">
        <f>+(SUM($H12:L12)*$D109)</f>
        <v>0</v>
      </c>
      <c r="M109" s="112">
        <f>+(SUM($H12:M12)*$D109)</f>
        <v>0</v>
      </c>
      <c r="N109" s="112">
        <f>+(SUM($H12:N12)*$D109)</f>
        <v>0</v>
      </c>
      <c r="O109" s="112">
        <f>+(SUM($H12:O12)*$D109)</f>
        <v>0</v>
      </c>
      <c r="P109" s="112">
        <f>+(SUM($H12:P12)*$D109)</f>
        <v>0</v>
      </c>
      <c r="Q109" s="112">
        <f>+(SUM($H12:Q12)*$D109)</f>
        <v>0</v>
      </c>
      <c r="R109" s="112">
        <f>+(SUM($H12:R12)*$D109)</f>
        <v>0</v>
      </c>
      <c r="S109" s="112">
        <f>+(SUM($H12:S12)*$D109)</f>
        <v>0</v>
      </c>
      <c r="T109" s="112">
        <f>+(SUM($H12:T12)*$D109)</f>
        <v>0</v>
      </c>
      <c r="U109" s="112">
        <f>+(SUM($H12:U12)*$D109)</f>
        <v>0</v>
      </c>
      <c r="V109" s="112">
        <f>+(SUM($H12:V12)*$D109)</f>
        <v>0</v>
      </c>
      <c r="W109" s="112">
        <f>+(SUM($H12:W12)*$D109)</f>
        <v>0</v>
      </c>
      <c r="X109" s="112">
        <f>+(SUM($H12:X12)*$D109)</f>
        <v>0</v>
      </c>
      <c r="Y109" s="112">
        <f>+(SUM($H12:Y12)*$D109)</f>
        <v>0</v>
      </c>
      <c r="Z109" s="112">
        <f>+(SUM($H12:Z12)*$D109)</f>
        <v>0</v>
      </c>
      <c r="AA109" s="112">
        <f>+(SUM($H12:AA12)*$D109)</f>
        <v>0</v>
      </c>
      <c r="AB109" s="112">
        <f>+(SUM($H12:AB12)*$D109)</f>
        <v>0</v>
      </c>
      <c r="AC109" s="112">
        <f>+(SUM($H12:AC12)*$D109)</f>
        <v>0</v>
      </c>
      <c r="AD109" s="112">
        <f>+(SUM($H12:AD12)*$D109)</f>
        <v>0</v>
      </c>
      <c r="AE109" s="112">
        <f>+(SUM($H12:AE12)*$D109)</f>
        <v>0</v>
      </c>
      <c r="AF109" s="112">
        <f>+(SUM($H12:AF12)*$D109)</f>
        <v>0</v>
      </c>
      <c r="AG109" s="112">
        <f>+(SUM($H12:AG12)*$D109)</f>
        <v>0</v>
      </c>
      <c r="AH109" s="112">
        <f>+(SUM($H12:AH12)*$D109)</f>
        <v>0</v>
      </c>
      <c r="AI109" s="112">
        <f>+(SUM($H12:AI12)*$D109)</f>
        <v>0</v>
      </c>
      <c r="AJ109" s="112">
        <f>+(SUM($H12:AJ12)*$D109)</f>
        <v>0</v>
      </c>
      <c r="AK109" s="112">
        <f>+(SUM($H12:AK12)*$D109)</f>
        <v>0</v>
      </c>
      <c r="AL109" s="112">
        <f>+(SUM($H12:AL12)*$D109)</f>
        <v>0</v>
      </c>
      <c r="AM109" s="112">
        <f>+(SUM($H12:AM12)*$D109)</f>
        <v>0</v>
      </c>
      <c r="AN109" s="112">
        <f>+(SUM($H12:AN12)*$D109)</f>
        <v>0</v>
      </c>
      <c r="AO109" s="112">
        <f>+(SUM($H12:AO12)*$D109)</f>
        <v>0</v>
      </c>
      <c r="AP109" s="112">
        <f>+(SUM($H12:AP12)*$D109)</f>
        <v>0</v>
      </c>
      <c r="AQ109" s="112">
        <f>+(SUM($H12:AQ12)*$D109)</f>
        <v>0</v>
      </c>
      <c r="AU109" s="113">
        <v>1</v>
      </c>
      <c r="AV109" s="113">
        <f t="shared" si="45"/>
        <v>1</v>
      </c>
      <c r="AW109" s="113">
        <f t="shared" si="41"/>
        <v>1</v>
      </c>
      <c r="AX109" s="113">
        <f t="shared" si="41"/>
        <v>1</v>
      </c>
      <c r="AY109" s="113">
        <f t="shared" si="41"/>
        <v>1</v>
      </c>
      <c r="AZ109" s="113">
        <f t="shared" si="41"/>
        <v>1</v>
      </c>
      <c r="BA109" s="113">
        <f t="shared" si="41"/>
        <v>1</v>
      </c>
      <c r="BB109" s="113">
        <f t="shared" si="41"/>
        <v>1</v>
      </c>
      <c r="BC109" s="113">
        <f t="shared" si="41"/>
        <v>1</v>
      </c>
      <c r="BD109" s="113">
        <f t="shared" si="41"/>
        <v>1</v>
      </c>
      <c r="BE109" s="113">
        <f t="shared" si="41"/>
        <v>1</v>
      </c>
      <c r="BF109" s="113">
        <f t="shared" si="41"/>
        <v>1</v>
      </c>
      <c r="BG109" s="113">
        <f t="shared" si="41"/>
        <v>1</v>
      </c>
      <c r="BH109" s="113">
        <f t="shared" si="41"/>
        <v>1</v>
      </c>
      <c r="BI109" s="113">
        <f t="shared" si="41"/>
        <v>1</v>
      </c>
      <c r="BJ109" s="113">
        <f t="shared" si="41"/>
        <v>1</v>
      </c>
      <c r="BK109" s="113">
        <f t="shared" si="41"/>
        <v>1</v>
      </c>
      <c r="BL109" s="113">
        <f t="shared" si="41"/>
        <v>1</v>
      </c>
      <c r="BM109" s="113">
        <f t="shared" si="41"/>
        <v>1</v>
      </c>
      <c r="BN109" s="113">
        <f t="shared" si="41"/>
        <v>1</v>
      </c>
      <c r="BO109" s="113">
        <f t="shared" si="41"/>
        <v>1</v>
      </c>
      <c r="BP109" s="113">
        <f t="shared" si="41"/>
        <v>1</v>
      </c>
      <c r="BQ109" s="113">
        <f t="shared" si="41"/>
        <v>1</v>
      </c>
      <c r="BR109" s="113">
        <f t="shared" si="41"/>
        <v>1</v>
      </c>
      <c r="BS109" s="113">
        <f t="shared" si="41"/>
        <v>1</v>
      </c>
      <c r="BT109" s="113">
        <f t="shared" si="41"/>
        <v>1</v>
      </c>
      <c r="BU109" s="113">
        <f t="shared" si="41"/>
        <v>1</v>
      </c>
      <c r="BV109" s="113">
        <f t="shared" si="41"/>
        <v>1</v>
      </c>
      <c r="BW109" s="113">
        <f t="shared" si="41"/>
        <v>1</v>
      </c>
      <c r="BX109" s="113">
        <f t="shared" si="41"/>
        <v>1</v>
      </c>
      <c r="BY109" s="113">
        <f t="shared" si="41"/>
        <v>1</v>
      </c>
      <c r="BZ109" s="113">
        <f t="shared" si="41"/>
        <v>1</v>
      </c>
      <c r="CA109" s="113">
        <f t="shared" si="41"/>
        <v>1</v>
      </c>
      <c r="CB109" s="113">
        <f t="shared" si="41"/>
        <v>1</v>
      </c>
      <c r="CC109" s="113">
        <f t="shared" si="41"/>
        <v>1</v>
      </c>
      <c r="CD109" s="113">
        <f t="shared" si="41"/>
        <v>1</v>
      </c>
    </row>
    <row r="110" spans="2:83" ht="16.5" thickTop="1" thickBot="1" x14ac:dyDescent="0.3">
      <c r="B110" s="63" t="str">
        <f t="shared" si="42"/>
        <v>Brevetti</v>
      </c>
      <c r="C110" s="63" t="str">
        <f t="shared" si="43"/>
        <v>Immateriali</v>
      </c>
      <c r="D110" s="111">
        <v>0.2</v>
      </c>
      <c r="H110" s="112">
        <f t="shared" si="44"/>
        <v>0</v>
      </c>
      <c r="I110" s="112">
        <f>+(SUM($H13:I13)*$D110)</f>
        <v>0</v>
      </c>
      <c r="J110" s="112">
        <f>+(SUM($H13:J13)*$D110)</f>
        <v>0</v>
      </c>
      <c r="K110" s="112">
        <f>+(SUM($H13:K13)*$D110)</f>
        <v>0</v>
      </c>
      <c r="L110" s="112">
        <f>+(SUM($H13:L13)*$D110)</f>
        <v>0</v>
      </c>
      <c r="M110" s="112">
        <f>+(SUM($H13:M13)*$D110)</f>
        <v>0</v>
      </c>
      <c r="N110" s="112">
        <f>+(SUM($H13:N13)*$D110)</f>
        <v>0</v>
      </c>
      <c r="O110" s="112">
        <f>+(SUM($H13:O13)*$D110)</f>
        <v>0</v>
      </c>
      <c r="P110" s="112">
        <f>+(SUM($H13:P13)*$D110)</f>
        <v>0</v>
      </c>
      <c r="Q110" s="112">
        <f>+(SUM($H13:Q13)*$D110)</f>
        <v>0</v>
      </c>
      <c r="R110" s="112">
        <f>+(SUM($H13:R13)*$D110)</f>
        <v>0</v>
      </c>
      <c r="S110" s="112">
        <f>+(SUM($H13:S13)*$D110)</f>
        <v>0</v>
      </c>
      <c r="T110" s="112">
        <f>+(SUM($H13:T13)*$D110)</f>
        <v>0</v>
      </c>
      <c r="U110" s="112">
        <f>+(SUM($H13:U13)*$D110)</f>
        <v>0</v>
      </c>
      <c r="V110" s="112">
        <f>+(SUM($H13:V13)*$D110)</f>
        <v>0</v>
      </c>
      <c r="W110" s="112">
        <f>+(SUM($H13:W13)*$D110)</f>
        <v>0</v>
      </c>
      <c r="X110" s="112">
        <f>+(SUM($H13:X13)*$D110)</f>
        <v>0</v>
      </c>
      <c r="Y110" s="112">
        <f>+(SUM($H13:Y13)*$D110)</f>
        <v>0</v>
      </c>
      <c r="Z110" s="112">
        <f>+(SUM($H13:Z13)*$D110)</f>
        <v>0</v>
      </c>
      <c r="AA110" s="112">
        <f>+(SUM($H13:AA13)*$D110)</f>
        <v>0</v>
      </c>
      <c r="AB110" s="112">
        <f>+(SUM($H13:AB13)*$D110)</f>
        <v>0</v>
      </c>
      <c r="AC110" s="112">
        <f>+(SUM($H13:AC13)*$D110)</f>
        <v>0</v>
      </c>
      <c r="AD110" s="112">
        <f>+(SUM($H13:AD13)*$D110)</f>
        <v>0</v>
      </c>
      <c r="AE110" s="112">
        <f>+(SUM($H13:AE13)*$D110)</f>
        <v>0</v>
      </c>
      <c r="AF110" s="112">
        <f>+(SUM($H13:AF13)*$D110)</f>
        <v>0</v>
      </c>
      <c r="AG110" s="112">
        <f>+(SUM($H13:AG13)*$D110)</f>
        <v>0</v>
      </c>
      <c r="AH110" s="112">
        <f>+(SUM($H13:AH13)*$D110)</f>
        <v>0</v>
      </c>
      <c r="AI110" s="112">
        <f>+(SUM($H13:AI13)*$D110)</f>
        <v>0</v>
      </c>
      <c r="AJ110" s="112">
        <f>+(SUM($H13:AJ13)*$D110)</f>
        <v>0</v>
      </c>
      <c r="AK110" s="112">
        <f>+(SUM($H13:AK13)*$D110)</f>
        <v>0</v>
      </c>
      <c r="AL110" s="112">
        <f>+(SUM($H13:AL13)*$D110)</f>
        <v>0</v>
      </c>
      <c r="AM110" s="112">
        <f>+(SUM($H13:AM13)*$D110)</f>
        <v>0</v>
      </c>
      <c r="AN110" s="112">
        <f>+(SUM($H13:AN13)*$D110)</f>
        <v>0</v>
      </c>
      <c r="AO110" s="112">
        <f>+(SUM($H13:AO13)*$D110)</f>
        <v>0</v>
      </c>
      <c r="AP110" s="112">
        <f>+(SUM($H13:AP13)*$D110)</f>
        <v>0</v>
      </c>
      <c r="AQ110" s="112">
        <f>+(SUM($H13:AQ13)*$D110)</f>
        <v>0</v>
      </c>
      <c r="AU110" s="113">
        <v>1</v>
      </c>
      <c r="AV110" s="113">
        <f t="shared" si="45"/>
        <v>1</v>
      </c>
      <c r="AW110" s="113">
        <f t="shared" si="41"/>
        <v>1</v>
      </c>
      <c r="AX110" s="113">
        <f t="shared" si="41"/>
        <v>1</v>
      </c>
      <c r="AY110" s="113">
        <f t="shared" si="41"/>
        <v>1</v>
      </c>
      <c r="AZ110" s="113">
        <f t="shared" si="41"/>
        <v>1</v>
      </c>
      <c r="BA110" s="113">
        <f t="shared" si="41"/>
        <v>1</v>
      </c>
      <c r="BB110" s="113">
        <f t="shared" si="41"/>
        <v>1</v>
      </c>
      <c r="BC110" s="113">
        <f t="shared" si="41"/>
        <v>1</v>
      </c>
      <c r="BD110" s="113">
        <f t="shared" si="41"/>
        <v>1</v>
      </c>
      <c r="BE110" s="113">
        <f t="shared" si="41"/>
        <v>1</v>
      </c>
      <c r="BF110" s="113">
        <f t="shared" si="41"/>
        <v>1</v>
      </c>
      <c r="BG110" s="113">
        <f t="shared" si="41"/>
        <v>1</v>
      </c>
      <c r="BH110" s="113">
        <f t="shared" si="41"/>
        <v>1</v>
      </c>
      <c r="BI110" s="113">
        <f t="shared" si="41"/>
        <v>1</v>
      </c>
      <c r="BJ110" s="113">
        <f t="shared" si="41"/>
        <v>1</v>
      </c>
      <c r="BK110" s="113">
        <f t="shared" si="41"/>
        <v>1</v>
      </c>
      <c r="BL110" s="113">
        <f t="shared" si="41"/>
        <v>1</v>
      </c>
      <c r="BM110" s="113">
        <f t="shared" si="41"/>
        <v>1</v>
      </c>
      <c r="BN110" s="113">
        <f t="shared" si="41"/>
        <v>1</v>
      </c>
      <c r="BO110" s="113">
        <f t="shared" si="41"/>
        <v>1</v>
      </c>
      <c r="BP110" s="113">
        <f t="shared" si="41"/>
        <v>1</v>
      </c>
      <c r="BQ110" s="113">
        <f t="shared" si="41"/>
        <v>1</v>
      </c>
      <c r="BR110" s="113">
        <f t="shared" si="41"/>
        <v>1</v>
      </c>
      <c r="BS110" s="113">
        <f t="shared" si="41"/>
        <v>1</v>
      </c>
      <c r="BT110" s="113">
        <f t="shared" si="41"/>
        <v>1</v>
      </c>
      <c r="BU110" s="113">
        <f t="shared" si="41"/>
        <v>1</v>
      </c>
      <c r="BV110" s="113">
        <f t="shared" si="41"/>
        <v>1</v>
      </c>
      <c r="BW110" s="113">
        <f t="shared" si="41"/>
        <v>1</v>
      </c>
      <c r="BX110" s="113">
        <f t="shared" si="41"/>
        <v>1</v>
      </c>
      <c r="BY110" s="113">
        <f t="shared" si="41"/>
        <v>1</v>
      </c>
      <c r="BZ110" s="113">
        <f t="shared" si="41"/>
        <v>1</v>
      </c>
      <c r="CA110" s="113">
        <f t="shared" si="41"/>
        <v>1</v>
      </c>
      <c r="CB110" s="113">
        <f t="shared" si="41"/>
        <v>1</v>
      </c>
      <c r="CC110" s="113">
        <f t="shared" si="41"/>
        <v>1</v>
      </c>
      <c r="CD110" s="113">
        <f t="shared" si="41"/>
        <v>1</v>
      </c>
    </row>
    <row r="111" spans="2:83" ht="16.5" thickTop="1" thickBot="1" x14ac:dyDescent="0.3">
      <c r="B111" s="63" t="str">
        <f t="shared" si="42"/>
        <v>Fabbricato 2</v>
      </c>
      <c r="C111" s="63" t="str">
        <f t="shared" si="43"/>
        <v>Immobili</v>
      </c>
      <c r="D111" s="111">
        <v>0.2</v>
      </c>
      <c r="H111" s="112">
        <f t="shared" si="44"/>
        <v>0</v>
      </c>
      <c r="I111" s="112">
        <f>+(SUM($H14:I14)*$D111)</f>
        <v>0</v>
      </c>
      <c r="J111" s="112">
        <f>+(SUM($H14:J14)*$D111)</f>
        <v>0</v>
      </c>
      <c r="K111" s="112">
        <f>+(SUM($H14:K14)*$D111)</f>
        <v>0</v>
      </c>
      <c r="L111" s="112">
        <f>+(SUM($H14:L14)*$D111)</f>
        <v>0</v>
      </c>
      <c r="M111" s="112">
        <f>+(SUM($H14:M14)*$D111)</f>
        <v>0</v>
      </c>
      <c r="N111" s="112">
        <f>+(SUM($H14:N14)*$D111)</f>
        <v>0</v>
      </c>
      <c r="O111" s="112">
        <f>+(SUM($H14:O14)*$D111)</f>
        <v>0</v>
      </c>
      <c r="P111" s="112">
        <f>+(SUM($H14:P14)*$D111)</f>
        <v>0</v>
      </c>
      <c r="Q111" s="112">
        <f>+(SUM($H14:Q14)*$D111)</f>
        <v>0</v>
      </c>
      <c r="R111" s="112">
        <f>+(SUM($H14:R14)*$D111)</f>
        <v>0</v>
      </c>
      <c r="S111" s="112">
        <f>+(SUM($H14:S14)*$D111)</f>
        <v>0</v>
      </c>
      <c r="T111" s="112">
        <f>+(SUM($H14:T14)*$D111)</f>
        <v>0</v>
      </c>
      <c r="U111" s="112">
        <f>+(SUM($H14:U14)*$D111)</f>
        <v>0</v>
      </c>
      <c r="V111" s="112">
        <f>+(SUM($H14:V14)*$D111)</f>
        <v>0</v>
      </c>
      <c r="W111" s="112">
        <f>+(SUM($H14:W14)*$D111)</f>
        <v>0</v>
      </c>
      <c r="X111" s="112">
        <f>+(SUM($H14:X14)*$D111)</f>
        <v>0</v>
      </c>
      <c r="Y111" s="112">
        <f>+(SUM($H14:Y14)*$D111)</f>
        <v>0</v>
      </c>
      <c r="Z111" s="112">
        <f>+(SUM($H14:Z14)*$D111)</f>
        <v>0</v>
      </c>
      <c r="AA111" s="112">
        <f>+(SUM($H14:AA14)*$D111)</f>
        <v>0</v>
      </c>
      <c r="AB111" s="112">
        <f>+(SUM($H14:AB14)*$D111)</f>
        <v>0</v>
      </c>
      <c r="AC111" s="112">
        <f>+(SUM($H14:AC14)*$D111)</f>
        <v>0</v>
      </c>
      <c r="AD111" s="112">
        <f>+(SUM($H14:AD14)*$D111)</f>
        <v>0</v>
      </c>
      <c r="AE111" s="112">
        <f>+(SUM($H14:AE14)*$D111)</f>
        <v>0</v>
      </c>
      <c r="AF111" s="112">
        <f>+(SUM($H14:AF14)*$D111)</f>
        <v>0</v>
      </c>
      <c r="AG111" s="112">
        <f>+(SUM($H14:AG14)*$D111)</f>
        <v>0</v>
      </c>
      <c r="AH111" s="112">
        <f>+(SUM($H14:AH14)*$D111)</f>
        <v>0</v>
      </c>
      <c r="AI111" s="112">
        <f>+(SUM($H14:AI14)*$D111)</f>
        <v>0</v>
      </c>
      <c r="AJ111" s="112">
        <f>+(SUM($H14:AJ14)*$D111)</f>
        <v>0</v>
      </c>
      <c r="AK111" s="112">
        <f>+(SUM($H14:AK14)*$D111)</f>
        <v>0</v>
      </c>
      <c r="AL111" s="112">
        <f>+(SUM($H14:AL14)*$D111)</f>
        <v>0</v>
      </c>
      <c r="AM111" s="112">
        <f>+(SUM($H14:AM14)*$D111)</f>
        <v>0</v>
      </c>
      <c r="AN111" s="112">
        <f>+(SUM($H14:AN14)*$D111)</f>
        <v>0</v>
      </c>
      <c r="AO111" s="112">
        <f>+(SUM($H14:AO14)*$D111)</f>
        <v>0</v>
      </c>
      <c r="AP111" s="112">
        <f>+(SUM($H14:AP14)*$D111)</f>
        <v>0</v>
      </c>
      <c r="AQ111" s="112">
        <f>+(SUM($H14:AQ14)*$D111)</f>
        <v>0</v>
      </c>
      <c r="AU111" s="113">
        <v>1</v>
      </c>
      <c r="AV111" s="113">
        <f t="shared" si="45"/>
        <v>1</v>
      </c>
      <c r="AW111" s="113">
        <f t="shared" si="41"/>
        <v>1</v>
      </c>
      <c r="AX111" s="113">
        <f t="shared" si="41"/>
        <v>1</v>
      </c>
      <c r="AY111" s="113">
        <f t="shared" si="41"/>
        <v>1</v>
      </c>
      <c r="AZ111" s="113">
        <f t="shared" si="41"/>
        <v>1</v>
      </c>
      <c r="BA111" s="113">
        <f t="shared" si="41"/>
        <v>1</v>
      </c>
      <c r="BB111" s="113">
        <f t="shared" si="41"/>
        <v>1</v>
      </c>
      <c r="BC111" s="113">
        <f t="shared" si="41"/>
        <v>1</v>
      </c>
      <c r="BD111" s="113">
        <f t="shared" si="41"/>
        <v>1</v>
      </c>
      <c r="BE111" s="113">
        <f t="shared" si="41"/>
        <v>1</v>
      </c>
      <c r="BF111" s="113">
        <f t="shared" si="41"/>
        <v>1</v>
      </c>
      <c r="BG111" s="113">
        <f t="shared" si="41"/>
        <v>1</v>
      </c>
      <c r="BH111" s="113">
        <f t="shared" si="41"/>
        <v>1</v>
      </c>
      <c r="BI111" s="113">
        <f t="shared" si="41"/>
        <v>1</v>
      </c>
      <c r="BJ111" s="113">
        <f t="shared" si="41"/>
        <v>1</v>
      </c>
      <c r="BK111" s="113">
        <f t="shared" si="41"/>
        <v>1</v>
      </c>
      <c r="BL111" s="113">
        <f t="shared" si="41"/>
        <v>1</v>
      </c>
      <c r="BM111" s="113">
        <f t="shared" si="41"/>
        <v>1</v>
      </c>
      <c r="BN111" s="113">
        <f t="shared" si="41"/>
        <v>1</v>
      </c>
      <c r="BO111" s="113">
        <f t="shared" si="41"/>
        <v>1</v>
      </c>
      <c r="BP111" s="113">
        <f t="shared" si="41"/>
        <v>1</v>
      </c>
      <c r="BQ111" s="113">
        <f t="shared" si="41"/>
        <v>1</v>
      </c>
      <c r="BR111" s="113">
        <f t="shared" si="41"/>
        <v>1</v>
      </c>
      <c r="BS111" s="113">
        <f t="shared" si="41"/>
        <v>1</v>
      </c>
      <c r="BT111" s="113">
        <f t="shared" si="41"/>
        <v>1</v>
      </c>
      <c r="BU111" s="113">
        <f t="shared" si="41"/>
        <v>1</v>
      </c>
      <c r="BV111" s="113">
        <f t="shared" si="41"/>
        <v>1</v>
      </c>
      <c r="BW111" s="113">
        <f t="shared" si="41"/>
        <v>1</v>
      </c>
      <c r="BX111" s="113">
        <f t="shared" si="41"/>
        <v>1</v>
      </c>
      <c r="BY111" s="113">
        <f t="shared" si="41"/>
        <v>1</v>
      </c>
      <c r="BZ111" s="113">
        <f t="shared" si="41"/>
        <v>1</v>
      </c>
      <c r="CA111" s="113">
        <f t="shared" si="41"/>
        <v>1</v>
      </c>
      <c r="CB111" s="113">
        <f t="shared" si="41"/>
        <v>1</v>
      </c>
      <c r="CC111" s="113">
        <f t="shared" si="41"/>
        <v>1</v>
      </c>
      <c r="CD111" s="113">
        <f t="shared" si="41"/>
        <v>1</v>
      </c>
    </row>
    <row r="112" spans="2:83" ht="16.5" thickTop="1" thickBot="1" x14ac:dyDescent="0.3">
      <c r="B112" s="63" t="str">
        <f t="shared" si="42"/>
        <v/>
      </c>
      <c r="C112" s="63" t="str">
        <f t="shared" si="43"/>
        <v>Impianti e Attrezzature</v>
      </c>
      <c r="D112" s="111">
        <v>0.2</v>
      </c>
      <c r="H112" s="112">
        <f t="shared" si="44"/>
        <v>0</v>
      </c>
      <c r="I112" s="112">
        <f>+(SUM($H15:I15)*$D112)</f>
        <v>0</v>
      </c>
      <c r="J112" s="112">
        <f>+(SUM($H15:J15)*$D112)</f>
        <v>0</v>
      </c>
      <c r="K112" s="112">
        <f>+(SUM($H15:K15)*$D112)</f>
        <v>0</v>
      </c>
      <c r="L112" s="112">
        <f>+(SUM($H15:L15)*$D112)</f>
        <v>0</v>
      </c>
      <c r="M112" s="112">
        <f>+(SUM($H15:M15)*$D112)</f>
        <v>0</v>
      </c>
      <c r="N112" s="112">
        <f>+(SUM($H15:N15)*$D112)</f>
        <v>0</v>
      </c>
      <c r="O112" s="112">
        <f>+(SUM($H15:O15)*$D112)</f>
        <v>0</v>
      </c>
      <c r="P112" s="112">
        <f>+(SUM($H15:P15)*$D112)</f>
        <v>0</v>
      </c>
      <c r="Q112" s="112">
        <f>+(SUM($H15:Q15)*$D112)</f>
        <v>0</v>
      </c>
      <c r="R112" s="112">
        <f>+(SUM($H15:R15)*$D112)</f>
        <v>0</v>
      </c>
      <c r="S112" s="112">
        <f>+(SUM($H15:S15)*$D112)</f>
        <v>0</v>
      </c>
      <c r="T112" s="112">
        <f>+(SUM($H15:T15)*$D112)</f>
        <v>0</v>
      </c>
      <c r="U112" s="112">
        <f>+(SUM($H15:U15)*$D112)</f>
        <v>0</v>
      </c>
      <c r="V112" s="112">
        <f>+(SUM($H15:V15)*$D112)</f>
        <v>0</v>
      </c>
      <c r="W112" s="112">
        <f>+(SUM($H15:W15)*$D112)</f>
        <v>0</v>
      </c>
      <c r="X112" s="112">
        <f>+(SUM($H15:X15)*$D112)</f>
        <v>0</v>
      </c>
      <c r="Y112" s="112">
        <f>+(SUM($H15:Y15)*$D112)</f>
        <v>0</v>
      </c>
      <c r="Z112" s="112">
        <f>+(SUM($H15:Z15)*$D112)</f>
        <v>0</v>
      </c>
      <c r="AA112" s="112">
        <f>+(SUM($H15:AA15)*$D112)</f>
        <v>0</v>
      </c>
      <c r="AB112" s="112">
        <f>+(SUM($H15:AB15)*$D112)</f>
        <v>0</v>
      </c>
      <c r="AC112" s="112">
        <f>+(SUM($H15:AC15)*$D112)</f>
        <v>0</v>
      </c>
      <c r="AD112" s="112">
        <f>+(SUM($H15:AD15)*$D112)</f>
        <v>0</v>
      </c>
      <c r="AE112" s="112">
        <f>+(SUM($H15:AE15)*$D112)</f>
        <v>0</v>
      </c>
      <c r="AF112" s="112">
        <f>+(SUM($H15:AF15)*$D112)</f>
        <v>0</v>
      </c>
      <c r="AG112" s="112">
        <f>+(SUM($H15:AG15)*$D112)</f>
        <v>0</v>
      </c>
      <c r="AH112" s="112">
        <f>+(SUM($H15:AH15)*$D112)</f>
        <v>0</v>
      </c>
      <c r="AI112" s="112">
        <f>+(SUM($H15:AI15)*$D112)</f>
        <v>0</v>
      </c>
      <c r="AJ112" s="112">
        <f>+(SUM($H15:AJ15)*$D112)</f>
        <v>0</v>
      </c>
      <c r="AK112" s="112">
        <f>+(SUM($H15:AK15)*$D112)</f>
        <v>0</v>
      </c>
      <c r="AL112" s="112">
        <f>+(SUM($H15:AL15)*$D112)</f>
        <v>0</v>
      </c>
      <c r="AM112" s="112">
        <f>+(SUM($H15:AM15)*$D112)</f>
        <v>0</v>
      </c>
      <c r="AN112" s="112">
        <f>+(SUM($H15:AN15)*$D112)</f>
        <v>0</v>
      </c>
      <c r="AO112" s="112">
        <f>+(SUM($H15:AO15)*$D112)</f>
        <v>0</v>
      </c>
      <c r="AP112" s="112">
        <f>+(SUM($H15:AP15)*$D112)</f>
        <v>0</v>
      </c>
      <c r="AQ112" s="112">
        <f>+(SUM($H15:AQ15)*$D112)</f>
        <v>0</v>
      </c>
      <c r="AU112" s="113">
        <v>1</v>
      </c>
      <c r="AV112" s="113">
        <f t="shared" si="45"/>
        <v>1</v>
      </c>
      <c r="AW112" s="113">
        <f t="shared" si="41"/>
        <v>1</v>
      </c>
      <c r="AX112" s="113">
        <f t="shared" si="41"/>
        <v>1</v>
      </c>
      <c r="AY112" s="113">
        <f t="shared" si="41"/>
        <v>1</v>
      </c>
      <c r="AZ112" s="113">
        <f t="shared" si="41"/>
        <v>1</v>
      </c>
      <c r="BA112" s="113">
        <f t="shared" si="41"/>
        <v>1</v>
      </c>
      <c r="BB112" s="113">
        <f t="shared" si="41"/>
        <v>1</v>
      </c>
      <c r="BC112" s="113">
        <f t="shared" si="41"/>
        <v>1</v>
      </c>
      <c r="BD112" s="113">
        <f t="shared" si="41"/>
        <v>1</v>
      </c>
      <c r="BE112" s="113">
        <f t="shared" si="41"/>
        <v>1</v>
      </c>
      <c r="BF112" s="113">
        <f t="shared" si="41"/>
        <v>1</v>
      </c>
      <c r="BG112" s="113">
        <f t="shared" si="41"/>
        <v>1</v>
      </c>
      <c r="BH112" s="113">
        <f t="shared" si="41"/>
        <v>1</v>
      </c>
      <c r="BI112" s="113">
        <f t="shared" si="41"/>
        <v>1</v>
      </c>
      <c r="BJ112" s="113">
        <f t="shared" si="41"/>
        <v>1</v>
      </c>
      <c r="BK112" s="113">
        <f t="shared" si="41"/>
        <v>1</v>
      </c>
      <c r="BL112" s="113">
        <f t="shared" si="41"/>
        <v>1</v>
      </c>
      <c r="BM112" s="113">
        <f t="shared" si="41"/>
        <v>1</v>
      </c>
      <c r="BN112" s="113">
        <f t="shared" si="41"/>
        <v>1</v>
      </c>
      <c r="BO112" s="113">
        <f t="shared" si="41"/>
        <v>1</v>
      </c>
      <c r="BP112" s="113">
        <f t="shared" si="41"/>
        <v>1</v>
      </c>
      <c r="BQ112" s="113">
        <f t="shared" si="41"/>
        <v>1</v>
      </c>
      <c r="BR112" s="113">
        <f t="shared" si="41"/>
        <v>1</v>
      </c>
      <c r="BS112" s="113">
        <f t="shared" si="41"/>
        <v>1</v>
      </c>
      <c r="BT112" s="113">
        <f t="shared" si="41"/>
        <v>1</v>
      </c>
      <c r="BU112" s="113">
        <f t="shared" si="41"/>
        <v>1</v>
      </c>
      <c r="BV112" s="113">
        <f t="shared" si="41"/>
        <v>1</v>
      </c>
      <c r="BW112" s="113">
        <f t="shared" si="41"/>
        <v>1</v>
      </c>
      <c r="BX112" s="113">
        <f t="shared" si="41"/>
        <v>1</v>
      </c>
      <c r="BY112" s="113">
        <f t="shared" si="41"/>
        <v>1</v>
      </c>
      <c r="BZ112" s="113">
        <f t="shared" si="41"/>
        <v>1</v>
      </c>
      <c r="CA112" s="113">
        <f t="shared" si="41"/>
        <v>1</v>
      </c>
      <c r="CB112" s="113">
        <f t="shared" si="41"/>
        <v>1</v>
      </c>
      <c r="CC112" s="113">
        <f t="shared" si="41"/>
        <v>1</v>
      </c>
      <c r="CD112" s="113">
        <f t="shared" si="41"/>
        <v>1</v>
      </c>
    </row>
    <row r="113" spans="2:83" ht="16.5" thickTop="1" thickBot="1" x14ac:dyDescent="0.3">
      <c r="B113" s="63" t="str">
        <f t="shared" si="42"/>
        <v/>
      </c>
      <c r="C113" s="63" t="str">
        <f t="shared" si="43"/>
        <v>Immobili</v>
      </c>
      <c r="D113" s="111">
        <v>0.2</v>
      </c>
      <c r="H113" s="112">
        <f t="shared" si="44"/>
        <v>0</v>
      </c>
      <c r="I113" s="112">
        <f>+(SUM($H16:I16)*$D113)</f>
        <v>0</v>
      </c>
      <c r="J113" s="112">
        <f>+(SUM($H16:J16)*$D113)</f>
        <v>0</v>
      </c>
      <c r="K113" s="112">
        <f>+(SUM($H16:K16)*$D113)</f>
        <v>0</v>
      </c>
      <c r="L113" s="112">
        <f>+(SUM($H16:L16)*$D113)</f>
        <v>0</v>
      </c>
      <c r="M113" s="112">
        <f>+(SUM($H16:M16)*$D113)</f>
        <v>0</v>
      </c>
      <c r="N113" s="112">
        <f>+(SUM($H16:N16)*$D113)</f>
        <v>0</v>
      </c>
      <c r="O113" s="112">
        <f>+(SUM($H16:O16)*$D113)</f>
        <v>0</v>
      </c>
      <c r="P113" s="112">
        <f>+(SUM($H16:P16)*$D113)</f>
        <v>0</v>
      </c>
      <c r="Q113" s="112">
        <f>+(SUM($H16:Q16)*$D113)</f>
        <v>0</v>
      </c>
      <c r="R113" s="112">
        <f>+(SUM($H16:R16)*$D113)</f>
        <v>0</v>
      </c>
      <c r="S113" s="112">
        <f>+(SUM($H16:S16)*$D113)</f>
        <v>0</v>
      </c>
      <c r="T113" s="112">
        <f>+(SUM($H16:T16)*$D113)</f>
        <v>0</v>
      </c>
      <c r="U113" s="112">
        <f>+(SUM($H16:U16)*$D113)</f>
        <v>0</v>
      </c>
      <c r="V113" s="112">
        <f>+(SUM($H16:V16)*$D113)</f>
        <v>0</v>
      </c>
      <c r="W113" s="112">
        <f>+(SUM($H16:W16)*$D113)</f>
        <v>0</v>
      </c>
      <c r="X113" s="112">
        <f>+(SUM($H16:X16)*$D113)</f>
        <v>0</v>
      </c>
      <c r="Y113" s="112">
        <f>+(SUM($H16:Y16)*$D113)</f>
        <v>0</v>
      </c>
      <c r="Z113" s="112">
        <f>+(SUM($H16:Z16)*$D113)</f>
        <v>0</v>
      </c>
      <c r="AA113" s="112">
        <f>+(SUM($H16:AA16)*$D113)</f>
        <v>0</v>
      </c>
      <c r="AB113" s="112">
        <f>+(SUM($H16:AB16)*$D113)</f>
        <v>0</v>
      </c>
      <c r="AC113" s="112">
        <f>+(SUM($H16:AC16)*$D113)</f>
        <v>0</v>
      </c>
      <c r="AD113" s="112">
        <f>+(SUM($H16:AD16)*$D113)</f>
        <v>0</v>
      </c>
      <c r="AE113" s="112">
        <f>+(SUM($H16:AE16)*$D113)</f>
        <v>0</v>
      </c>
      <c r="AF113" s="112">
        <f>+(SUM($H16:AF16)*$D113)</f>
        <v>0</v>
      </c>
      <c r="AG113" s="112">
        <f>+(SUM($H16:AG16)*$D113)</f>
        <v>0</v>
      </c>
      <c r="AH113" s="112">
        <f>+(SUM($H16:AH16)*$D113)</f>
        <v>0</v>
      </c>
      <c r="AI113" s="112">
        <f>+(SUM($H16:AI16)*$D113)</f>
        <v>0</v>
      </c>
      <c r="AJ113" s="112">
        <f>+(SUM($H16:AJ16)*$D113)</f>
        <v>0</v>
      </c>
      <c r="AK113" s="112">
        <f>+(SUM($H16:AK16)*$D113)</f>
        <v>0</v>
      </c>
      <c r="AL113" s="112">
        <f>+(SUM($H16:AL16)*$D113)</f>
        <v>0</v>
      </c>
      <c r="AM113" s="112">
        <f>+(SUM($H16:AM16)*$D113)</f>
        <v>0</v>
      </c>
      <c r="AN113" s="112">
        <f>+(SUM($H16:AN16)*$D113)</f>
        <v>0</v>
      </c>
      <c r="AO113" s="112">
        <f>+(SUM($H16:AO16)*$D113)</f>
        <v>0</v>
      </c>
      <c r="AP113" s="112">
        <f>+(SUM($H16:AP16)*$D113)</f>
        <v>0</v>
      </c>
      <c r="AQ113" s="112">
        <f>+(SUM($H16:AQ16)*$D113)</f>
        <v>0</v>
      </c>
      <c r="AU113" s="113">
        <v>1</v>
      </c>
      <c r="AV113" s="113">
        <f t="shared" si="45"/>
        <v>1</v>
      </c>
      <c r="AW113" s="113">
        <f t="shared" si="41"/>
        <v>1</v>
      </c>
      <c r="AX113" s="113">
        <f t="shared" si="41"/>
        <v>1</v>
      </c>
      <c r="AY113" s="113">
        <f t="shared" si="41"/>
        <v>1</v>
      </c>
      <c r="AZ113" s="113">
        <f t="shared" si="41"/>
        <v>1</v>
      </c>
      <c r="BA113" s="113">
        <f t="shared" si="41"/>
        <v>1</v>
      </c>
      <c r="BB113" s="113">
        <f t="shared" si="41"/>
        <v>1</v>
      </c>
      <c r="BC113" s="113">
        <f t="shared" si="41"/>
        <v>1</v>
      </c>
      <c r="BD113" s="113">
        <f t="shared" si="41"/>
        <v>1</v>
      </c>
      <c r="BE113" s="113">
        <f t="shared" si="41"/>
        <v>1</v>
      </c>
      <c r="BF113" s="113">
        <f t="shared" si="41"/>
        <v>1</v>
      </c>
      <c r="BG113" s="113">
        <f t="shared" si="41"/>
        <v>1</v>
      </c>
      <c r="BH113" s="113">
        <f t="shared" si="41"/>
        <v>1</v>
      </c>
      <c r="BI113" s="113">
        <f t="shared" si="41"/>
        <v>1</v>
      </c>
      <c r="BJ113" s="113">
        <f t="shared" si="41"/>
        <v>1</v>
      </c>
      <c r="BK113" s="113">
        <f t="shared" si="41"/>
        <v>1</v>
      </c>
      <c r="BL113" s="113">
        <f t="shared" si="41"/>
        <v>1</v>
      </c>
      <c r="BM113" s="113">
        <f t="shared" si="41"/>
        <v>1</v>
      </c>
      <c r="BN113" s="113">
        <f t="shared" ref="BN113:CD124" si="46">+IF(AA137=0,1,IF(AA137=$AQ16,0,1))</f>
        <v>1</v>
      </c>
      <c r="BO113" s="113">
        <f t="shared" si="46"/>
        <v>1</v>
      </c>
      <c r="BP113" s="113">
        <f t="shared" si="46"/>
        <v>1</v>
      </c>
      <c r="BQ113" s="113">
        <f t="shared" si="46"/>
        <v>1</v>
      </c>
      <c r="BR113" s="113">
        <f t="shared" si="46"/>
        <v>1</v>
      </c>
      <c r="BS113" s="113">
        <f t="shared" si="46"/>
        <v>1</v>
      </c>
      <c r="BT113" s="113">
        <f t="shared" si="46"/>
        <v>1</v>
      </c>
      <c r="BU113" s="113">
        <f t="shared" si="46"/>
        <v>1</v>
      </c>
      <c r="BV113" s="113">
        <f t="shared" si="46"/>
        <v>1</v>
      </c>
      <c r="BW113" s="113">
        <f t="shared" si="46"/>
        <v>1</v>
      </c>
      <c r="BX113" s="113">
        <f t="shared" si="46"/>
        <v>1</v>
      </c>
      <c r="BY113" s="113">
        <f t="shared" si="46"/>
        <v>1</v>
      </c>
      <c r="BZ113" s="113">
        <f t="shared" si="46"/>
        <v>1</v>
      </c>
      <c r="CA113" s="113">
        <f t="shared" si="46"/>
        <v>1</v>
      </c>
      <c r="CB113" s="113">
        <f t="shared" si="46"/>
        <v>1</v>
      </c>
      <c r="CC113" s="113">
        <f t="shared" si="46"/>
        <v>1</v>
      </c>
      <c r="CD113" s="113">
        <f t="shared" si="46"/>
        <v>1</v>
      </c>
    </row>
    <row r="114" spans="2:83" ht="16.5" thickTop="1" thickBot="1" x14ac:dyDescent="0.3">
      <c r="B114" s="63" t="str">
        <f t="shared" si="42"/>
        <v/>
      </c>
      <c r="C114" s="63" t="str">
        <f t="shared" si="43"/>
        <v>Immobili</v>
      </c>
      <c r="D114" s="111">
        <v>0.2</v>
      </c>
      <c r="H114" s="112">
        <f t="shared" si="44"/>
        <v>0</v>
      </c>
      <c r="I114" s="112">
        <f>+(SUM($H17:I17)*$D114)</f>
        <v>0</v>
      </c>
      <c r="J114" s="112">
        <f>+(SUM($H17:J17)*$D114)</f>
        <v>0</v>
      </c>
      <c r="K114" s="112">
        <f>+(SUM($H17:K17)*$D114)</f>
        <v>0</v>
      </c>
      <c r="L114" s="112">
        <f>+(SUM($H17:L17)*$D114)</f>
        <v>0</v>
      </c>
      <c r="M114" s="112">
        <f>+(SUM($H17:M17)*$D114)</f>
        <v>0</v>
      </c>
      <c r="N114" s="112">
        <f>+(SUM($H17:N17)*$D114)</f>
        <v>0</v>
      </c>
      <c r="O114" s="112">
        <f>+(SUM($H17:O17)*$D114)</f>
        <v>0</v>
      </c>
      <c r="P114" s="112">
        <f>+(SUM($H17:P17)*$D114)</f>
        <v>0</v>
      </c>
      <c r="Q114" s="112">
        <f>+(SUM($H17:Q17)*$D114)</f>
        <v>0</v>
      </c>
      <c r="R114" s="112">
        <f>+(SUM($H17:R17)*$D114)</f>
        <v>0</v>
      </c>
      <c r="S114" s="112">
        <f>+(SUM($H17:S17)*$D114)</f>
        <v>0</v>
      </c>
      <c r="T114" s="112">
        <f>+(SUM($H17:T17)*$D114)</f>
        <v>0</v>
      </c>
      <c r="U114" s="112">
        <f>+(SUM($H17:U17)*$D114)</f>
        <v>0</v>
      </c>
      <c r="V114" s="112">
        <f>+(SUM($H17:V17)*$D114)</f>
        <v>0</v>
      </c>
      <c r="W114" s="112">
        <f>+(SUM($H17:W17)*$D114)</f>
        <v>0</v>
      </c>
      <c r="X114" s="112">
        <f>+(SUM($H17:X17)*$D114)</f>
        <v>0</v>
      </c>
      <c r="Y114" s="112">
        <f>+(SUM($H17:Y17)*$D114)</f>
        <v>0</v>
      </c>
      <c r="Z114" s="112">
        <f>+(SUM($H17:Z17)*$D114)</f>
        <v>0</v>
      </c>
      <c r="AA114" s="112">
        <f>+(SUM($H17:AA17)*$D114)</f>
        <v>0</v>
      </c>
      <c r="AB114" s="112">
        <f>+(SUM($H17:AB17)*$D114)</f>
        <v>0</v>
      </c>
      <c r="AC114" s="112">
        <f>+(SUM($H17:AC17)*$D114)</f>
        <v>0</v>
      </c>
      <c r="AD114" s="112">
        <f>+(SUM($H17:AD17)*$D114)</f>
        <v>0</v>
      </c>
      <c r="AE114" s="112">
        <f>+(SUM($H17:AE17)*$D114)</f>
        <v>0</v>
      </c>
      <c r="AF114" s="112">
        <f>+(SUM($H17:AF17)*$D114)</f>
        <v>0</v>
      </c>
      <c r="AG114" s="112">
        <f>+(SUM($H17:AG17)*$D114)</f>
        <v>0</v>
      </c>
      <c r="AH114" s="112">
        <f>+(SUM($H17:AH17)*$D114)</f>
        <v>0</v>
      </c>
      <c r="AI114" s="112">
        <f>+(SUM($H17:AI17)*$D114)</f>
        <v>0</v>
      </c>
      <c r="AJ114" s="112">
        <f>+(SUM($H17:AJ17)*$D114)</f>
        <v>0</v>
      </c>
      <c r="AK114" s="112">
        <f>+(SUM($H17:AK17)*$D114)</f>
        <v>0</v>
      </c>
      <c r="AL114" s="112">
        <f>+(SUM($H17:AL17)*$D114)</f>
        <v>0</v>
      </c>
      <c r="AM114" s="112">
        <f>+(SUM($H17:AM17)*$D114)</f>
        <v>0</v>
      </c>
      <c r="AN114" s="112">
        <f>+(SUM($H17:AN17)*$D114)</f>
        <v>0</v>
      </c>
      <c r="AO114" s="112">
        <f>+(SUM($H17:AO17)*$D114)</f>
        <v>0</v>
      </c>
      <c r="AP114" s="112">
        <f>+(SUM($H17:AP17)*$D114)</f>
        <v>0</v>
      </c>
      <c r="AQ114" s="112">
        <f>+(SUM($H17:AQ17)*$D114)</f>
        <v>0</v>
      </c>
      <c r="AU114" s="113">
        <v>1</v>
      </c>
      <c r="AV114" s="113">
        <f t="shared" si="45"/>
        <v>1</v>
      </c>
      <c r="AW114" s="113">
        <f t="shared" si="45"/>
        <v>1</v>
      </c>
      <c r="AX114" s="113">
        <f t="shared" si="45"/>
        <v>1</v>
      </c>
      <c r="AY114" s="113">
        <f t="shared" si="45"/>
        <v>1</v>
      </c>
      <c r="AZ114" s="113">
        <f t="shared" si="45"/>
        <v>1</v>
      </c>
      <c r="BA114" s="113">
        <f t="shared" si="45"/>
        <v>1</v>
      </c>
      <c r="BB114" s="113">
        <f t="shared" si="45"/>
        <v>1</v>
      </c>
      <c r="BC114" s="113">
        <f t="shared" si="45"/>
        <v>1</v>
      </c>
      <c r="BD114" s="113">
        <f t="shared" si="45"/>
        <v>1</v>
      </c>
      <c r="BE114" s="113">
        <f t="shared" si="45"/>
        <v>1</v>
      </c>
      <c r="BF114" s="113">
        <f t="shared" si="45"/>
        <v>1</v>
      </c>
      <c r="BG114" s="113">
        <f t="shared" si="45"/>
        <v>1</v>
      </c>
      <c r="BH114" s="113">
        <f t="shared" si="45"/>
        <v>1</v>
      </c>
      <c r="BI114" s="113">
        <f t="shared" si="45"/>
        <v>1</v>
      </c>
      <c r="BJ114" s="113">
        <f t="shared" si="45"/>
        <v>1</v>
      </c>
      <c r="BK114" s="113">
        <f t="shared" si="45"/>
        <v>1</v>
      </c>
      <c r="BL114" s="113">
        <f t="shared" ref="BL114:BM124" si="47">+IF(Y138=0,1,IF(Y138=$AQ17,0,1))</f>
        <v>1</v>
      </c>
      <c r="BM114" s="113">
        <f t="shared" si="47"/>
        <v>1</v>
      </c>
      <c r="BN114" s="113">
        <f t="shared" si="46"/>
        <v>1</v>
      </c>
      <c r="BO114" s="113">
        <f t="shared" si="46"/>
        <v>1</v>
      </c>
      <c r="BP114" s="113">
        <f t="shared" si="46"/>
        <v>1</v>
      </c>
      <c r="BQ114" s="113">
        <f t="shared" si="46"/>
        <v>1</v>
      </c>
      <c r="BR114" s="113">
        <f t="shared" si="46"/>
        <v>1</v>
      </c>
      <c r="BS114" s="113">
        <f t="shared" si="46"/>
        <v>1</v>
      </c>
      <c r="BT114" s="113">
        <f t="shared" si="46"/>
        <v>1</v>
      </c>
      <c r="BU114" s="113">
        <f t="shared" si="46"/>
        <v>1</v>
      </c>
      <c r="BV114" s="113">
        <f t="shared" si="46"/>
        <v>1</v>
      </c>
      <c r="BW114" s="113">
        <f t="shared" si="46"/>
        <v>1</v>
      </c>
      <c r="BX114" s="113">
        <f t="shared" si="46"/>
        <v>1</v>
      </c>
      <c r="BY114" s="113">
        <f t="shared" si="46"/>
        <v>1</v>
      </c>
      <c r="BZ114" s="113">
        <f t="shared" si="46"/>
        <v>1</v>
      </c>
      <c r="CA114" s="113">
        <f t="shared" si="46"/>
        <v>1</v>
      </c>
      <c r="CB114" s="113">
        <f t="shared" si="46"/>
        <v>1</v>
      </c>
      <c r="CC114" s="113">
        <f t="shared" si="46"/>
        <v>1</v>
      </c>
      <c r="CD114" s="113">
        <f t="shared" si="46"/>
        <v>1</v>
      </c>
    </row>
    <row r="115" spans="2:83" ht="16.5" thickTop="1" thickBot="1" x14ac:dyDescent="0.3">
      <c r="B115" s="63" t="str">
        <f t="shared" si="42"/>
        <v/>
      </c>
      <c r="C115" s="63" t="str">
        <f t="shared" si="43"/>
        <v>Immobili</v>
      </c>
      <c r="D115" s="111">
        <v>0.2</v>
      </c>
      <c r="H115" s="112">
        <f t="shared" si="44"/>
        <v>0</v>
      </c>
      <c r="I115" s="112">
        <f>+(SUM($H18:I18)*$D115)</f>
        <v>0</v>
      </c>
      <c r="J115" s="112">
        <f>+(SUM($H18:J18)*$D115)</f>
        <v>0</v>
      </c>
      <c r="K115" s="112">
        <f>+(SUM($H18:K18)*$D115)</f>
        <v>0</v>
      </c>
      <c r="L115" s="112">
        <f>+(SUM($H18:L18)*$D115)</f>
        <v>0</v>
      </c>
      <c r="M115" s="112">
        <f>+(SUM($H18:M18)*$D115)</f>
        <v>0</v>
      </c>
      <c r="N115" s="112">
        <f>+(SUM($H18:N18)*$D115)</f>
        <v>0</v>
      </c>
      <c r="O115" s="112">
        <f>+(SUM($H18:O18)*$D115)</f>
        <v>0</v>
      </c>
      <c r="P115" s="112">
        <f>+(SUM($H18:P18)*$D115)</f>
        <v>0</v>
      </c>
      <c r="Q115" s="112">
        <f>+(SUM($H18:Q18)*$D115)</f>
        <v>0</v>
      </c>
      <c r="R115" s="112">
        <f>+(SUM($H18:R18)*$D115)</f>
        <v>0</v>
      </c>
      <c r="S115" s="112">
        <f>+(SUM($H18:S18)*$D115)</f>
        <v>0</v>
      </c>
      <c r="T115" s="112">
        <f>+(SUM($H18:T18)*$D115)</f>
        <v>0</v>
      </c>
      <c r="U115" s="112">
        <f>+(SUM($H18:U18)*$D115)</f>
        <v>0</v>
      </c>
      <c r="V115" s="112">
        <f>+(SUM($H18:V18)*$D115)</f>
        <v>0</v>
      </c>
      <c r="W115" s="112">
        <f>+(SUM($H18:W18)*$D115)</f>
        <v>0</v>
      </c>
      <c r="X115" s="112">
        <f>+(SUM($H18:X18)*$D115)</f>
        <v>0</v>
      </c>
      <c r="Y115" s="112">
        <f>+(SUM($H18:Y18)*$D115)</f>
        <v>0</v>
      </c>
      <c r="Z115" s="112">
        <f>+(SUM($H18:Z18)*$D115)</f>
        <v>0</v>
      </c>
      <c r="AA115" s="112">
        <f>+(SUM($H18:AA18)*$D115)</f>
        <v>0</v>
      </c>
      <c r="AB115" s="112">
        <f>+(SUM($H18:AB18)*$D115)</f>
        <v>0</v>
      </c>
      <c r="AC115" s="112">
        <f>+(SUM($H18:AC18)*$D115)</f>
        <v>0</v>
      </c>
      <c r="AD115" s="112">
        <f>+(SUM($H18:AD18)*$D115)</f>
        <v>0</v>
      </c>
      <c r="AE115" s="112">
        <f>+(SUM($H18:AE18)*$D115)</f>
        <v>0</v>
      </c>
      <c r="AF115" s="112">
        <f>+(SUM($H18:AF18)*$D115)</f>
        <v>0</v>
      </c>
      <c r="AG115" s="112">
        <f>+(SUM($H18:AG18)*$D115)</f>
        <v>0</v>
      </c>
      <c r="AH115" s="112">
        <f>+(SUM($H18:AH18)*$D115)</f>
        <v>0</v>
      </c>
      <c r="AI115" s="112">
        <f>+(SUM($H18:AI18)*$D115)</f>
        <v>0</v>
      </c>
      <c r="AJ115" s="112">
        <f>+(SUM($H18:AJ18)*$D115)</f>
        <v>0</v>
      </c>
      <c r="AK115" s="112">
        <f>+(SUM($H18:AK18)*$D115)</f>
        <v>0</v>
      </c>
      <c r="AL115" s="112">
        <f>+(SUM($H18:AL18)*$D115)</f>
        <v>0</v>
      </c>
      <c r="AM115" s="112">
        <f>+(SUM($H18:AM18)*$D115)</f>
        <v>0</v>
      </c>
      <c r="AN115" s="112">
        <f>+(SUM($H18:AN18)*$D115)</f>
        <v>0</v>
      </c>
      <c r="AO115" s="112">
        <f>+(SUM($H18:AO18)*$D115)</f>
        <v>0</v>
      </c>
      <c r="AP115" s="112">
        <f>+(SUM($H18:AP18)*$D115)</f>
        <v>0</v>
      </c>
      <c r="AQ115" s="112">
        <f>+(SUM($H18:AQ18)*$D115)</f>
        <v>0</v>
      </c>
      <c r="AU115" s="113">
        <v>1</v>
      </c>
      <c r="AV115" s="113">
        <f t="shared" si="45"/>
        <v>1</v>
      </c>
      <c r="AW115" s="113">
        <f t="shared" si="45"/>
        <v>1</v>
      </c>
      <c r="AX115" s="113">
        <f t="shared" si="45"/>
        <v>1</v>
      </c>
      <c r="AY115" s="113">
        <f t="shared" si="45"/>
        <v>1</v>
      </c>
      <c r="AZ115" s="113">
        <f t="shared" si="45"/>
        <v>1</v>
      </c>
      <c r="BA115" s="113">
        <f t="shared" si="45"/>
        <v>1</v>
      </c>
      <c r="BB115" s="113">
        <f t="shared" si="45"/>
        <v>1</v>
      </c>
      <c r="BC115" s="113">
        <f t="shared" si="45"/>
        <v>1</v>
      </c>
      <c r="BD115" s="113">
        <f t="shared" si="45"/>
        <v>1</v>
      </c>
      <c r="BE115" s="113">
        <f t="shared" si="45"/>
        <v>1</v>
      </c>
      <c r="BF115" s="113">
        <f t="shared" si="45"/>
        <v>1</v>
      </c>
      <c r="BG115" s="113">
        <f t="shared" si="45"/>
        <v>1</v>
      </c>
      <c r="BH115" s="113">
        <f t="shared" si="45"/>
        <v>1</v>
      </c>
      <c r="BI115" s="113">
        <f t="shared" si="45"/>
        <v>1</v>
      </c>
      <c r="BJ115" s="113">
        <f t="shared" si="45"/>
        <v>1</v>
      </c>
      <c r="BK115" s="113">
        <f t="shared" si="45"/>
        <v>1</v>
      </c>
      <c r="BL115" s="113">
        <f t="shared" si="47"/>
        <v>1</v>
      </c>
      <c r="BM115" s="113">
        <f t="shared" si="47"/>
        <v>1</v>
      </c>
      <c r="BN115" s="113">
        <f t="shared" si="46"/>
        <v>1</v>
      </c>
      <c r="BO115" s="113">
        <f t="shared" si="46"/>
        <v>1</v>
      </c>
      <c r="BP115" s="113">
        <f t="shared" si="46"/>
        <v>1</v>
      </c>
      <c r="BQ115" s="113">
        <f t="shared" si="46"/>
        <v>1</v>
      </c>
      <c r="BR115" s="113">
        <f t="shared" si="46"/>
        <v>1</v>
      </c>
      <c r="BS115" s="113">
        <f t="shared" si="46"/>
        <v>1</v>
      </c>
      <c r="BT115" s="113">
        <f t="shared" si="46"/>
        <v>1</v>
      </c>
      <c r="BU115" s="113">
        <f t="shared" si="46"/>
        <v>1</v>
      </c>
      <c r="BV115" s="113">
        <f t="shared" si="46"/>
        <v>1</v>
      </c>
      <c r="BW115" s="113">
        <f t="shared" si="46"/>
        <v>1</v>
      </c>
      <c r="BX115" s="113">
        <f t="shared" si="46"/>
        <v>1</v>
      </c>
      <c r="BY115" s="113">
        <f t="shared" si="46"/>
        <v>1</v>
      </c>
      <c r="BZ115" s="113">
        <f t="shared" si="46"/>
        <v>1</v>
      </c>
      <c r="CA115" s="113">
        <f t="shared" si="46"/>
        <v>1</v>
      </c>
      <c r="CB115" s="113">
        <f t="shared" si="46"/>
        <v>1</v>
      </c>
      <c r="CC115" s="113">
        <f t="shared" si="46"/>
        <v>1</v>
      </c>
      <c r="CD115" s="113">
        <f t="shared" si="46"/>
        <v>1</v>
      </c>
    </row>
    <row r="116" spans="2:83" ht="16.5" thickTop="1" thickBot="1" x14ac:dyDescent="0.3">
      <c r="B116" s="63" t="str">
        <f t="shared" si="42"/>
        <v/>
      </c>
      <c r="C116" s="63" t="str">
        <f t="shared" si="43"/>
        <v>Immobili</v>
      </c>
      <c r="D116" s="111">
        <v>0.2</v>
      </c>
      <c r="H116" s="112">
        <f t="shared" si="44"/>
        <v>0</v>
      </c>
      <c r="I116" s="112">
        <f>+(SUM($H19:I19)*$D116)</f>
        <v>0</v>
      </c>
      <c r="J116" s="112">
        <f>+(SUM($H19:J19)*$D116)</f>
        <v>0</v>
      </c>
      <c r="K116" s="112">
        <f>+(SUM($H19:K19)*$D116)</f>
        <v>0</v>
      </c>
      <c r="L116" s="112">
        <f>+(SUM($H19:L19)*$D116)</f>
        <v>0</v>
      </c>
      <c r="M116" s="112">
        <f>+(SUM($H19:M19)*$D116)</f>
        <v>0</v>
      </c>
      <c r="N116" s="112">
        <f>+(SUM($H19:N19)*$D116)</f>
        <v>0</v>
      </c>
      <c r="O116" s="112">
        <f>+(SUM($H19:O19)*$D116)</f>
        <v>0</v>
      </c>
      <c r="P116" s="112">
        <f>+(SUM($H19:P19)*$D116)</f>
        <v>0</v>
      </c>
      <c r="Q116" s="112">
        <f>+(SUM($H19:Q19)*$D116)</f>
        <v>0</v>
      </c>
      <c r="R116" s="112">
        <f>+(SUM($H19:R19)*$D116)</f>
        <v>0</v>
      </c>
      <c r="S116" s="112">
        <f>+(SUM($H19:S19)*$D116)</f>
        <v>0</v>
      </c>
      <c r="T116" s="112">
        <f>+(SUM($H19:T19)*$D116)</f>
        <v>0</v>
      </c>
      <c r="U116" s="112">
        <f>+(SUM($H19:U19)*$D116)</f>
        <v>0</v>
      </c>
      <c r="V116" s="112">
        <f>+(SUM($H19:V19)*$D116)</f>
        <v>0</v>
      </c>
      <c r="W116" s="112">
        <f>+(SUM($H19:W19)*$D116)</f>
        <v>0</v>
      </c>
      <c r="X116" s="112">
        <f>+(SUM($H19:X19)*$D116)</f>
        <v>0</v>
      </c>
      <c r="Y116" s="112">
        <f>+(SUM($H19:Y19)*$D116)</f>
        <v>0</v>
      </c>
      <c r="Z116" s="112">
        <f>+(SUM($H19:Z19)*$D116)</f>
        <v>0</v>
      </c>
      <c r="AA116" s="112">
        <f>+(SUM($H19:AA19)*$D116)</f>
        <v>0</v>
      </c>
      <c r="AB116" s="112">
        <f>+(SUM($H19:AB19)*$D116)</f>
        <v>0</v>
      </c>
      <c r="AC116" s="112">
        <f>+(SUM($H19:AC19)*$D116)</f>
        <v>0</v>
      </c>
      <c r="AD116" s="112">
        <f>+(SUM($H19:AD19)*$D116)</f>
        <v>0</v>
      </c>
      <c r="AE116" s="112">
        <f>+(SUM($H19:AE19)*$D116)</f>
        <v>0</v>
      </c>
      <c r="AF116" s="112">
        <f>+(SUM($H19:AF19)*$D116)</f>
        <v>0</v>
      </c>
      <c r="AG116" s="112">
        <f>+(SUM($H19:AG19)*$D116)</f>
        <v>0</v>
      </c>
      <c r="AH116" s="112">
        <f>+(SUM($H19:AH19)*$D116)</f>
        <v>0</v>
      </c>
      <c r="AI116" s="112">
        <f>+(SUM($H19:AI19)*$D116)</f>
        <v>0</v>
      </c>
      <c r="AJ116" s="112">
        <f>+(SUM($H19:AJ19)*$D116)</f>
        <v>0</v>
      </c>
      <c r="AK116" s="112">
        <f>+(SUM($H19:AK19)*$D116)</f>
        <v>0</v>
      </c>
      <c r="AL116" s="112">
        <f>+(SUM($H19:AL19)*$D116)</f>
        <v>0</v>
      </c>
      <c r="AM116" s="112">
        <f>+(SUM($H19:AM19)*$D116)</f>
        <v>0</v>
      </c>
      <c r="AN116" s="112">
        <f>+(SUM($H19:AN19)*$D116)</f>
        <v>0</v>
      </c>
      <c r="AO116" s="112">
        <f>+(SUM($H19:AO19)*$D116)</f>
        <v>0</v>
      </c>
      <c r="AP116" s="112">
        <f>+(SUM($H19:AP19)*$D116)</f>
        <v>0</v>
      </c>
      <c r="AQ116" s="112">
        <f>+(SUM($H19:AQ19)*$D116)</f>
        <v>0</v>
      </c>
      <c r="AU116" s="113">
        <v>1</v>
      </c>
      <c r="AV116" s="113">
        <f t="shared" si="45"/>
        <v>1</v>
      </c>
      <c r="AW116" s="113">
        <f t="shared" si="45"/>
        <v>1</v>
      </c>
      <c r="AX116" s="113">
        <f t="shared" si="45"/>
        <v>1</v>
      </c>
      <c r="AY116" s="113">
        <f t="shared" si="45"/>
        <v>1</v>
      </c>
      <c r="AZ116" s="113">
        <f t="shared" si="45"/>
        <v>1</v>
      </c>
      <c r="BA116" s="113">
        <f t="shared" si="45"/>
        <v>1</v>
      </c>
      <c r="BB116" s="113">
        <f t="shared" si="45"/>
        <v>1</v>
      </c>
      <c r="BC116" s="113">
        <f t="shared" si="45"/>
        <v>1</v>
      </c>
      <c r="BD116" s="113">
        <f t="shared" si="45"/>
        <v>1</v>
      </c>
      <c r="BE116" s="113">
        <f t="shared" si="45"/>
        <v>1</v>
      </c>
      <c r="BF116" s="113">
        <f t="shared" si="45"/>
        <v>1</v>
      </c>
      <c r="BG116" s="113">
        <f t="shared" si="45"/>
        <v>1</v>
      </c>
      <c r="BH116" s="113">
        <f t="shared" si="45"/>
        <v>1</v>
      </c>
      <c r="BI116" s="113">
        <f t="shared" si="45"/>
        <v>1</v>
      </c>
      <c r="BJ116" s="113">
        <f t="shared" si="45"/>
        <v>1</v>
      </c>
      <c r="BK116" s="113">
        <f t="shared" si="45"/>
        <v>1</v>
      </c>
      <c r="BL116" s="113">
        <f t="shared" si="47"/>
        <v>1</v>
      </c>
      <c r="BM116" s="113">
        <f t="shared" si="47"/>
        <v>1</v>
      </c>
      <c r="BN116" s="113">
        <f t="shared" si="46"/>
        <v>1</v>
      </c>
      <c r="BO116" s="113">
        <f t="shared" si="46"/>
        <v>1</v>
      </c>
      <c r="BP116" s="113">
        <f t="shared" si="46"/>
        <v>1</v>
      </c>
      <c r="BQ116" s="113">
        <f t="shared" si="46"/>
        <v>1</v>
      </c>
      <c r="BR116" s="113">
        <f t="shared" si="46"/>
        <v>1</v>
      </c>
      <c r="BS116" s="113">
        <f t="shared" si="46"/>
        <v>1</v>
      </c>
      <c r="BT116" s="113">
        <f t="shared" si="46"/>
        <v>1</v>
      </c>
      <c r="BU116" s="113">
        <f t="shared" si="46"/>
        <v>1</v>
      </c>
      <c r="BV116" s="113">
        <f t="shared" si="46"/>
        <v>1</v>
      </c>
      <c r="BW116" s="113">
        <f t="shared" si="46"/>
        <v>1</v>
      </c>
      <c r="BX116" s="113">
        <f t="shared" si="46"/>
        <v>1</v>
      </c>
      <c r="BY116" s="113">
        <f t="shared" si="46"/>
        <v>1</v>
      </c>
      <c r="BZ116" s="113">
        <f t="shared" si="46"/>
        <v>1</v>
      </c>
      <c r="CA116" s="113">
        <f t="shared" si="46"/>
        <v>1</v>
      </c>
      <c r="CB116" s="113">
        <f t="shared" si="46"/>
        <v>1</v>
      </c>
      <c r="CC116" s="113">
        <f t="shared" si="46"/>
        <v>1</v>
      </c>
      <c r="CD116" s="113">
        <f t="shared" si="46"/>
        <v>1</v>
      </c>
    </row>
    <row r="117" spans="2:83" ht="16.5" thickTop="1" thickBot="1" x14ac:dyDescent="0.3">
      <c r="B117" s="63" t="str">
        <f t="shared" si="42"/>
        <v/>
      </c>
      <c r="C117" s="63" t="str">
        <f t="shared" si="43"/>
        <v>Immobili</v>
      </c>
      <c r="D117" s="111">
        <v>0.2</v>
      </c>
      <c r="H117" s="112">
        <f t="shared" si="44"/>
        <v>0</v>
      </c>
      <c r="I117" s="112">
        <f>+(SUM($H20:I20)*$D117)</f>
        <v>0</v>
      </c>
      <c r="J117" s="112">
        <f>+(SUM($H20:J20)*$D117)</f>
        <v>0</v>
      </c>
      <c r="K117" s="112">
        <f>+(SUM($H20:K20)*$D117)</f>
        <v>0</v>
      </c>
      <c r="L117" s="112">
        <f>+(SUM($H20:L20)*$D117)</f>
        <v>0</v>
      </c>
      <c r="M117" s="112">
        <f>+(SUM($H20:M20)*$D117)</f>
        <v>0</v>
      </c>
      <c r="N117" s="112">
        <f>+(SUM($H20:N20)*$D117)</f>
        <v>0</v>
      </c>
      <c r="O117" s="112">
        <f>+(SUM($H20:O20)*$D117)</f>
        <v>0</v>
      </c>
      <c r="P117" s="112">
        <f>+(SUM($H20:P20)*$D117)</f>
        <v>0</v>
      </c>
      <c r="Q117" s="112">
        <f>+(SUM($H20:Q20)*$D117)</f>
        <v>0</v>
      </c>
      <c r="R117" s="112">
        <f>+(SUM($H20:R20)*$D117)</f>
        <v>0</v>
      </c>
      <c r="S117" s="112">
        <f>+(SUM($H20:S20)*$D117)</f>
        <v>0</v>
      </c>
      <c r="T117" s="112">
        <f>+(SUM($H20:T20)*$D117)</f>
        <v>0</v>
      </c>
      <c r="U117" s="112">
        <f>+(SUM($H20:U20)*$D117)</f>
        <v>0</v>
      </c>
      <c r="V117" s="112">
        <f>+(SUM($H20:V20)*$D117)</f>
        <v>0</v>
      </c>
      <c r="W117" s="112">
        <f>+(SUM($H20:W20)*$D117)</f>
        <v>0</v>
      </c>
      <c r="X117" s="112">
        <f>+(SUM($H20:X20)*$D117)</f>
        <v>0</v>
      </c>
      <c r="Y117" s="112">
        <f>+(SUM($H20:Y20)*$D117)</f>
        <v>0</v>
      </c>
      <c r="Z117" s="112">
        <f>+(SUM($H20:Z20)*$D117)</f>
        <v>0</v>
      </c>
      <c r="AA117" s="112">
        <f>+(SUM($H20:AA20)*$D117)</f>
        <v>0</v>
      </c>
      <c r="AB117" s="112">
        <f>+(SUM($H20:AB20)*$D117)</f>
        <v>0</v>
      </c>
      <c r="AC117" s="112">
        <f>+(SUM($H20:AC20)*$D117)</f>
        <v>0</v>
      </c>
      <c r="AD117" s="112">
        <f>+(SUM($H20:AD20)*$D117)</f>
        <v>0</v>
      </c>
      <c r="AE117" s="112">
        <f>+(SUM($H20:AE20)*$D117)</f>
        <v>0</v>
      </c>
      <c r="AF117" s="112">
        <f>+(SUM($H20:AF20)*$D117)</f>
        <v>0</v>
      </c>
      <c r="AG117" s="112">
        <f>+(SUM($H20:AG20)*$D117)</f>
        <v>0</v>
      </c>
      <c r="AH117" s="112">
        <f>+(SUM($H20:AH20)*$D117)</f>
        <v>0</v>
      </c>
      <c r="AI117" s="112">
        <f>+(SUM($H20:AI20)*$D117)</f>
        <v>0</v>
      </c>
      <c r="AJ117" s="112">
        <f>+(SUM($H20:AJ20)*$D117)</f>
        <v>0</v>
      </c>
      <c r="AK117" s="112">
        <f>+(SUM($H20:AK20)*$D117)</f>
        <v>0</v>
      </c>
      <c r="AL117" s="112">
        <f>+(SUM($H20:AL20)*$D117)</f>
        <v>0</v>
      </c>
      <c r="AM117" s="112">
        <f>+(SUM($H20:AM20)*$D117)</f>
        <v>0</v>
      </c>
      <c r="AN117" s="112">
        <f>+(SUM($H20:AN20)*$D117)</f>
        <v>0</v>
      </c>
      <c r="AO117" s="112">
        <f>+(SUM($H20:AO20)*$D117)</f>
        <v>0</v>
      </c>
      <c r="AP117" s="112">
        <f>+(SUM($H20:AP20)*$D117)</f>
        <v>0</v>
      </c>
      <c r="AQ117" s="112">
        <f>+(SUM($H20:AQ20)*$D117)</f>
        <v>0</v>
      </c>
      <c r="AU117" s="113">
        <v>1</v>
      </c>
      <c r="AV117" s="113">
        <f t="shared" si="45"/>
        <v>1</v>
      </c>
      <c r="AW117" s="113">
        <f t="shared" si="45"/>
        <v>1</v>
      </c>
      <c r="AX117" s="113">
        <f t="shared" si="45"/>
        <v>1</v>
      </c>
      <c r="AY117" s="113">
        <f t="shared" si="45"/>
        <v>1</v>
      </c>
      <c r="AZ117" s="113">
        <f t="shared" si="45"/>
        <v>1</v>
      </c>
      <c r="BA117" s="113">
        <f t="shared" si="45"/>
        <v>1</v>
      </c>
      <c r="BB117" s="113">
        <f t="shared" si="45"/>
        <v>1</v>
      </c>
      <c r="BC117" s="113">
        <f t="shared" si="45"/>
        <v>1</v>
      </c>
      <c r="BD117" s="113">
        <f t="shared" si="45"/>
        <v>1</v>
      </c>
      <c r="BE117" s="113">
        <f t="shared" si="45"/>
        <v>1</v>
      </c>
      <c r="BF117" s="113">
        <f t="shared" si="45"/>
        <v>1</v>
      </c>
      <c r="BG117" s="113">
        <f t="shared" si="45"/>
        <v>1</v>
      </c>
      <c r="BH117" s="113">
        <f t="shared" si="45"/>
        <v>1</v>
      </c>
      <c r="BI117" s="113">
        <f t="shared" si="45"/>
        <v>1</v>
      </c>
      <c r="BJ117" s="113">
        <f t="shared" si="45"/>
        <v>1</v>
      </c>
      <c r="BK117" s="113">
        <f t="shared" si="45"/>
        <v>1</v>
      </c>
      <c r="BL117" s="113">
        <f t="shared" si="47"/>
        <v>1</v>
      </c>
      <c r="BM117" s="113">
        <f t="shared" si="47"/>
        <v>1</v>
      </c>
      <c r="BN117" s="113">
        <f t="shared" si="46"/>
        <v>1</v>
      </c>
      <c r="BO117" s="113">
        <f t="shared" si="46"/>
        <v>1</v>
      </c>
      <c r="BP117" s="113">
        <f t="shared" si="46"/>
        <v>1</v>
      </c>
      <c r="BQ117" s="113">
        <f t="shared" si="46"/>
        <v>1</v>
      </c>
      <c r="BR117" s="113">
        <f t="shared" si="46"/>
        <v>1</v>
      </c>
      <c r="BS117" s="113">
        <f t="shared" si="46"/>
        <v>1</v>
      </c>
      <c r="BT117" s="113">
        <f t="shared" si="46"/>
        <v>1</v>
      </c>
      <c r="BU117" s="113">
        <f t="shared" si="46"/>
        <v>1</v>
      </c>
      <c r="BV117" s="113">
        <f t="shared" si="46"/>
        <v>1</v>
      </c>
      <c r="BW117" s="113">
        <f t="shared" si="46"/>
        <v>1</v>
      </c>
      <c r="BX117" s="113">
        <f t="shared" si="46"/>
        <v>1</v>
      </c>
      <c r="BY117" s="113">
        <f t="shared" si="46"/>
        <v>1</v>
      </c>
      <c r="BZ117" s="113">
        <f t="shared" si="46"/>
        <v>1</v>
      </c>
      <c r="CA117" s="113">
        <f t="shared" si="46"/>
        <v>1</v>
      </c>
      <c r="CB117" s="113">
        <f t="shared" si="46"/>
        <v>1</v>
      </c>
      <c r="CC117" s="113">
        <f t="shared" si="46"/>
        <v>1</v>
      </c>
      <c r="CD117" s="113">
        <f t="shared" si="46"/>
        <v>1</v>
      </c>
    </row>
    <row r="118" spans="2:83" ht="16.5" thickTop="1" thickBot="1" x14ac:dyDescent="0.3">
      <c r="B118" s="63" t="str">
        <f t="shared" si="42"/>
        <v/>
      </c>
      <c r="C118" s="63" t="str">
        <f t="shared" si="43"/>
        <v>Immobili</v>
      </c>
      <c r="D118" s="111">
        <v>0.2</v>
      </c>
      <c r="H118" s="112">
        <f t="shared" si="44"/>
        <v>0</v>
      </c>
      <c r="I118" s="112">
        <f>+(SUM($H21:I21)*$D118)</f>
        <v>0</v>
      </c>
      <c r="J118" s="112">
        <f>+(SUM($H21:J21)*$D118)</f>
        <v>0</v>
      </c>
      <c r="K118" s="112">
        <f>+(SUM($H21:K21)*$D118)</f>
        <v>0</v>
      </c>
      <c r="L118" s="112">
        <f>+(SUM($H21:L21)*$D118)</f>
        <v>0</v>
      </c>
      <c r="M118" s="112">
        <f>+(SUM($H21:M21)*$D118)</f>
        <v>0</v>
      </c>
      <c r="N118" s="112">
        <f>+(SUM($H21:N21)*$D118)</f>
        <v>0</v>
      </c>
      <c r="O118" s="112">
        <f>+(SUM($H21:O21)*$D118)</f>
        <v>0</v>
      </c>
      <c r="P118" s="112">
        <f>+(SUM($H21:P21)*$D118)</f>
        <v>0</v>
      </c>
      <c r="Q118" s="112">
        <f>+(SUM($H21:Q21)*$D118)</f>
        <v>0</v>
      </c>
      <c r="R118" s="112">
        <f>+(SUM($H21:R21)*$D118)</f>
        <v>0</v>
      </c>
      <c r="S118" s="112">
        <f>+(SUM($H21:S21)*$D118)</f>
        <v>0</v>
      </c>
      <c r="T118" s="112">
        <f>+(SUM($H21:T21)*$D118)</f>
        <v>0</v>
      </c>
      <c r="U118" s="112">
        <f>+(SUM($H21:U21)*$D118)</f>
        <v>0</v>
      </c>
      <c r="V118" s="112">
        <f>+(SUM($H21:V21)*$D118)</f>
        <v>0</v>
      </c>
      <c r="W118" s="112">
        <f>+(SUM($H21:W21)*$D118)</f>
        <v>0</v>
      </c>
      <c r="X118" s="112">
        <f>+(SUM($H21:X21)*$D118)</f>
        <v>0</v>
      </c>
      <c r="Y118" s="112">
        <f>+(SUM($H21:Y21)*$D118)</f>
        <v>0</v>
      </c>
      <c r="Z118" s="112">
        <f>+(SUM($H21:Z21)*$D118)</f>
        <v>0</v>
      </c>
      <c r="AA118" s="112">
        <f>+(SUM($H21:AA21)*$D118)</f>
        <v>0</v>
      </c>
      <c r="AB118" s="112">
        <f>+(SUM($H21:AB21)*$D118)</f>
        <v>0</v>
      </c>
      <c r="AC118" s="112">
        <f>+(SUM($H21:AC21)*$D118)</f>
        <v>0</v>
      </c>
      <c r="AD118" s="112">
        <f>+(SUM($H21:AD21)*$D118)</f>
        <v>0</v>
      </c>
      <c r="AE118" s="112">
        <f>+(SUM($H21:AE21)*$D118)</f>
        <v>0</v>
      </c>
      <c r="AF118" s="112">
        <f>+(SUM($H21:AF21)*$D118)</f>
        <v>0</v>
      </c>
      <c r="AG118" s="112">
        <f>+(SUM($H21:AG21)*$D118)</f>
        <v>0</v>
      </c>
      <c r="AH118" s="112">
        <f>+(SUM($H21:AH21)*$D118)</f>
        <v>0</v>
      </c>
      <c r="AI118" s="112">
        <f>+(SUM($H21:AI21)*$D118)</f>
        <v>0</v>
      </c>
      <c r="AJ118" s="112">
        <f>+(SUM($H21:AJ21)*$D118)</f>
        <v>0</v>
      </c>
      <c r="AK118" s="112">
        <f>+(SUM($H21:AK21)*$D118)</f>
        <v>0</v>
      </c>
      <c r="AL118" s="112">
        <f>+(SUM($H21:AL21)*$D118)</f>
        <v>0</v>
      </c>
      <c r="AM118" s="112">
        <f>+(SUM($H21:AM21)*$D118)</f>
        <v>0</v>
      </c>
      <c r="AN118" s="112">
        <f>+(SUM($H21:AN21)*$D118)</f>
        <v>0</v>
      </c>
      <c r="AO118" s="112">
        <f>+(SUM($H21:AO21)*$D118)</f>
        <v>0</v>
      </c>
      <c r="AP118" s="112">
        <f>+(SUM($H21:AP21)*$D118)</f>
        <v>0</v>
      </c>
      <c r="AQ118" s="112">
        <f>+(SUM($H21:AQ21)*$D118)</f>
        <v>0</v>
      </c>
      <c r="AU118" s="113">
        <v>1</v>
      </c>
      <c r="AV118" s="113">
        <f t="shared" si="45"/>
        <v>1</v>
      </c>
      <c r="AW118" s="113">
        <f t="shared" si="45"/>
        <v>1</v>
      </c>
      <c r="AX118" s="113">
        <f t="shared" si="45"/>
        <v>1</v>
      </c>
      <c r="AY118" s="113">
        <f t="shared" si="45"/>
        <v>1</v>
      </c>
      <c r="AZ118" s="113">
        <f t="shared" si="45"/>
        <v>1</v>
      </c>
      <c r="BA118" s="113">
        <f t="shared" si="45"/>
        <v>1</v>
      </c>
      <c r="BB118" s="113">
        <f t="shared" si="45"/>
        <v>1</v>
      </c>
      <c r="BC118" s="113">
        <f t="shared" si="45"/>
        <v>1</v>
      </c>
      <c r="BD118" s="113">
        <f t="shared" si="45"/>
        <v>1</v>
      </c>
      <c r="BE118" s="113">
        <f t="shared" si="45"/>
        <v>1</v>
      </c>
      <c r="BF118" s="113">
        <f t="shared" si="45"/>
        <v>1</v>
      </c>
      <c r="BG118" s="113">
        <f t="shared" si="45"/>
        <v>1</v>
      </c>
      <c r="BH118" s="113">
        <f t="shared" si="45"/>
        <v>1</v>
      </c>
      <c r="BI118" s="113">
        <f t="shared" si="45"/>
        <v>1</v>
      </c>
      <c r="BJ118" s="113">
        <f t="shared" si="45"/>
        <v>1</v>
      </c>
      <c r="BK118" s="113">
        <f t="shared" si="45"/>
        <v>1</v>
      </c>
      <c r="BL118" s="113">
        <f t="shared" si="47"/>
        <v>1</v>
      </c>
      <c r="BM118" s="113">
        <f t="shared" si="47"/>
        <v>1</v>
      </c>
      <c r="BN118" s="113">
        <f t="shared" si="46"/>
        <v>1</v>
      </c>
      <c r="BO118" s="113">
        <f t="shared" si="46"/>
        <v>1</v>
      </c>
      <c r="BP118" s="113">
        <f t="shared" si="46"/>
        <v>1</v>
      </c>
      <c r="BQ118" s="113">
        <f t="shared" si="46"/>
        <v>1</v>
      </c>
      <c r="BR118" s="113">
        <f t="shared" si="46"/>
        <v>1</v>
      </c>
      <c r="BS118" s="113">
        <f t="shared" si="46"/>
        <v>1</v>
      </c>
      <c r="BT118" s="113">
        <f t="shared" si="46"/>
        <v>1</v>
      </c>
      <c r="BU118" s="113">
        <f t="shared" si="46"/>
        <v>1</v>
      </c>
      <c r="BV118" s="113">
        <f t="shared" si="46"/>
        <v>1</v>
      </c>
      <c r="BW118" s="113">
        <f t="shared" si="46"/>
        <v>1</v>
      </c>
      <c r="BX118" s="113">
        <f t="shared" si="46"/>
        <v>1</v>
      </c>
      <c r="BY118" s="113">
        <f t="shared" si="46"/>
        <v>1</v>
      </c>
      <c r="BZ118" s="113">
        <f t="shared" si="46"/>
        <v>1</v>
      </c>
      <c r="CA118" s="113">
        <f t="shared" si="46"/>
        <v>1</v>
      </c>
      <c r="CB118" s="113">
        <f t="shared" si="46"/>
        <v>1</v>
      </c>
      <c r="CC118" s="113">
        <f t="shared" si="46"/>
        <v>1</v>
      </c>
      <c r="CD118" s="113">
        <f t="shared" si="46"/>
        <v>1</v>
      </c>
    </row>
    <row r="119" spans="2:83" ht="16.5" thickTop="1" thickBot="1" x14ac:dyDescent="0.3">
      <c r="B119" s="63" t="str">
        <f t="shared" si="42"/>
        <v/>
      </c>
      <c r="C119" s="63" t="str">
        <f t="shared" si="43"/>
        <v>Immobili</v>
      </c>
      <c r="D119" s="111">
        <v>0.2</v>
      </c>
      <c r="H119" s="112">
        <f t="shared" si="44"/>
        <v>0</v>
      </c>
      <c r="I119" s="112">
        <f>+(SUM($H22:I22)*$D119)</f>
        <v>0</v>
      </c>
      <c r="J119" s="112">
        <f>+(SUM($H22:J22)*$D119)</f>
        <v>0</v>
      </c>
      <c r="K119" s="112">
        <f>+(SUM($H22:K22)*$D119)</f>
        <v>0</v>
      </c>
      <c r="L119" s="112">
        <f>+(SUM($H22:L22)*$D119)</f>
        <v>0</v>
      </c>
      <c r="M119" s="112">
        <f>+(SUM($H22:M22)*$D119)</f>
        <v>0</v>
      </c>
      <c r="N119" s="112">
        <f>+(SUM($H22:N22)*$D119)</f>
        <v>0</v>
      </c>
      <c r="O119" s="112">
        <f>+(SUM($H22:O22)*$D119)</f>
        <v>0</v>
      </c>
      <c r="P119" s="112">
        <f>+(SUM($H22:P22)*$D119)</f>
        <v>0</v>
      </c>
      <c r="Q119" s="112">
        <f>+(SUM($H22:Q22)*$D119)</f>
        <v>0</v>
      </c>
      <c r="R119" s="112">
        <f>+(SUM($H22:R22)*$D119)</f>
        <v>0</v>
      </c>
      <c r="S119" s="112">
        <f>+(SUM($H22:S22)*$D119)</f>
        <v>0</v>
      </c>
      <c r="T119" s="112">
        <f>+(SUM($H22:T22)*$D119)</f>
        <v>0</v>
      </c>
      <c r="U119" s="112">
        <f>+(SUM($H22:U22)*$D119)</f>
        <v>0</v>
      </c>
      <c r="V119" s="112">
        <f>+(SUM($H22:V22)*$D119)</f>
        <v>0</v>
      </c>
      <c r="W119" s="112">
        <f>+(SUM($H22:W22)*$D119)</f>
        <v>0</v>
      </c>
      <c r="X119" s="112">
        <f>+(SUM($H22:X22)*$D119)</f>
        <v>0</v>
      </c>
      <c r="Y119" s="112">
        <f>+(SUM($H22:Y22)*$D119)</f>
        <v>0</v>
      </c>
      <c r="Z119" s="112">
        <f>+(SUM($H22:Z22)*$D119)</f>
        <v>0</v>
      </c>
      <c r="AA119" s="112">
        <f>+(SUM($H22:AA22)*$D119)</f>
        <v>0</v>
      </c>
      <c r="AB119" s="112">
        <f>+(SUM($H22:AB22)*$D119)</f>
        <v>0</v>
      </c>
      <c r="AC119" s="112">
        <f>+(SUM($H22:AC22)*$D119)</f>
        <v>0</v>
      </c>
      <c r="AD119" s="112">
        <f>+(SUM($H22:AD22)*$D119)</f>
        <v>0</v>
      </c>
      <c r="AE119" s="112">
        <f>+(SUM($H22:AE22)*$D119)</f>
        <v>0</v>
      </c>
      <c r="AF119" s="112">
        <f>+(SUM($H22:AF22)*$D119)</f>
        <v>0</v>
      </c>
      <c r="AG119" s="112">
        <f>+(SUM($H22:AG22)*$D119)</f>
        <v>0</v>
      </c>
      <c r="AH119" s="112">
        <f>+(SUM($H22:AH22)*$D119)</f>
        <v>0</v>
      </c>
      <c r="AI119" s="112">
        <f>+(SUM($H22:AI22)*$D119)</f>
        <v>0</v>
      </c>
      <c r="AJ119" s="112">
        <f>+(SUM($H22:AJ22)*$D119)</f>
        <v>0</v>
      </c>
      <c r="AK119" s="112">
        <f>+(SUM($H22:AK22)*$D119)</f>
        <v>0</v>
      </c>
      <c r="AL119" s="112">
        <f>+(SUM($H22:AL22)*$D119)</f>
        <v>0</v>
      </c>
      <c r="AM119" s="112">
        <f>+(SUM($H22:AM22)*$D119)</f>
        <v>0</v>
      </c>
      <c r="AN119" s="112">
        <f>+(SUM($H22:AN22)*$D119)</f>
        <v>0</v>
      </c>
      <c r="AO119" s="112">
        <f>+(SUM($H22:AO22)*$D119)</f>
        <v>0</v>
      </c>
      <c r="AP119" s="112">
        <f>+(SUM($H22:AP22)*$D119)</f>
        <v>0</v>
      </c>
      <c r="AQ119" s="112">
        <f>+(SUM($H22:AQ22)*$D119)</f>
        <v>0</v>
      </c>
      <c r="AU119" s="113">
        <v>1</v>
      </c>
      <c r="AV119" s="113">
        <f t="shared" si="45"/>
        <v>1</v>
      </c>
      <c r="AW119" s="113">
        <f t="shared" si="45"/>
        <v>1</v>
      </c>
      <c r="AX119" s="113">
        <f t="shared" si="45"/>
        <v>1</v>
      </c>
      <c r="AY119" s="113">
        <f t="shared" si="45"/>
        <v>1</v>
      </c>
      <c r="AZ119" s="113">
        <f t="shared" si="45"/>
        <v>1</v>
      </c>
      <c r="BA119" s="113">
        <f t="shared" si="45"/>
        <v>1</v>
      </c>
      <c r="BB119" s="113">
        <f t="shared" si="45"/>
        <v>1</v>
      </c>
      <c r="BC119" s="113">
        <f t="shared" si="45"/>
        <v>1</v>
      </c>
      <c r="BD119" s="113">
        <f t="shared" si="45"/>
        <v>1</v>
      </c>
      <c r="BE119" s="113">
        <f t="shared" si="45"/>
        <v>1</v>
      </c>
      <c r="BF119" s="113">
        <f t="shared" si="45"/>
        <v>1</v>
      </c>
      <c r="BG119" s="113">
        <f t="shared" si="45"/>
        <v>1</v>
      </c>
      <c r="BH119" s="113">
        <f t="shared" si="45"/>
        <v>1</v>
      </c>
      <c r="BI119" s="113">
        <f t="shared" si="45"/>
        <v>1</v>
      </c>
      <c r="BJ119" s="113">
        <f t="shared" si="45"/>
        <v>1</v>
      </c>
      <c r="BK119" s="113">
        <f t="shared" si="45"/>
        <v>1</v>
      </c>
      <c r="BL119" s="113">
        <f t="shared" si="47"/>
        <v>1</v>
      </c>
      <c r="BM119" s="113">
        <f t="shared" si="47"/>
        <v>1</v>
      </c>
      <c r="BN119" s="113">
        <f t="shared" si="46"/>
        <v>1</v>
      </c>
      <c r="BO119" s="113">
        <f t="shared" si="46"/>
        <v>1</v>
      </c>
      <c r="BP119" s="113">
        <f t="shared" si="46"/>
        <v>1</v>
      </c>
      <c r="BQ119" s="113">
        <f t="shared" si="46"/>
        <v>1</v>
      </c>
      <c r="BR119" s="113">
        <f t="shared" si="46"/>
        <v>1</v>
      </c>
      <c r="BS119" s="113">
        <f t="shared" si="46"/>
        <v>1</v>
      </c>
      <c r="BT119" s="113">
        <f t="shared" si="46"/>
        <v>1</v>
      </c>
      <c r="BU119" s="113">
        <f t="shared" si="46"/>
        <v>1</v>
      </c>
      <c r="BV119" s="113">
        <f t="shared" si="46"/>
        <v>1</v>
      </c>
      <c r="BW119" s="113">
        <f t="shared" si="46"/>
        <v>1</v>
      </c>
      <c r="BX119" s="113">
        <f t="shared" si="46"/>
        <v>1</v>
      </c>
      <c r="BY119" s="113">
        <f t="shared" si="46"/>
        <v>1</v>
      </c>
      <c r="BZ119" s="113">
        <f t="shared" si="46"/>
        <v>1</v>
      </c>
      <c r="CA119" s="113">
        <f t="shared" si="46"/>
        <v>1</v>
      </c>
      <c r="CB119" s="113">
        <f t="shared" si="46"/>
        <v>1</v>
      </c>
      <c r="CC119" s="113">
        <f t="shared" si="46"/>
        <v>1</v>
      </c>
      <c r="CD119" s="113">
        <f t="shared" si="46"/>
        <v>1</v>
      </c>
    </row>
    <row r="120" spans="2:83" ht="16.5" thickTop="1" thickBot="1" x14ac:dyDescent="0.3">
      <c r="B120" s="63" t="str">
        <f t="shared" si="42"/>
        <v/>
      </c>
      <c r="C120" s="63" t="str">
        <f t="shared" si="43"/>
        <v>Immobili</v>
      </c>
      <c r="D120" s="111">
        <v>0.2</v>
      </c>
      <c r="H120" s="112">
        <f t="shared" si="44"/>
        <v>0</v>
      </c>
      <c r="I120" s="112">
        <f>+(SUM($H23:I23)*$D120)</f>
        <v>0</v>
      </c>
      <c r="J120" s="112">
        <f>+(SUM($H23:J23)*$D120)</f>
        <v>0</v>
      </c>
      <c r="K120" s="112">
        <f>+(SUM($H23:K23)*$D120)</f>
        <v>0</v>
      </c>
      <c r="L120" s="112">
        <f>+(SUM($H23:L23)*$D120)</f>
        <v>0</v>
      </c>
      <c r="M120" s="112">
        <f>+(SUM($H23:M23)*$D120)</f>
        <v>0</v>
      </c>
      <c r="N120" s="112">
        <f>+(SUM($H23:N23)*$D120)</f>
        <v>0</v>
      </c>
      <c r="O120" s="112">
        <f>+(SUM($H23:O23)*$D120)</f>
        <v>0</v>
      </c>
      <c r="P120" s="112">
        <f>+(SUM($H23:P23)*$D120)</f>
        <v>0</v>
      </c>
      <c r="Q120" s="112">
        <f>+(SUM($H23:Q23)*$D120)</f>
        <v>0</v>
      </c>
      <c r="R120" s="112">
        <f>+(SUM($H23:R23)*$D120)</f>
        <v>0</v>
      </c>
      <c r="S120" s="112">
        <f>+(SUM($H23:S23)*$D120)</f>
        <v>0</v>
      </c>
      <c r="T120" s="112">
        <f>+(SUM($H23:T23)*$D120)</f>
        <v>0</v>
      </c>
      <c r="U120" s="112">
        <f>+(SUM($H23:U23)*$D120)</f>
        <v>0</v>
      </c>
      <c r="V120" s="112">
        <f>+(SUM($H23:V23)*$D120)</f>
        <v>0</v>
      </c>
      <c r="W120" s="112">
        <f>+(SUM($H23:W23)*$D120)</f>
        <v>0</v>
      </c>
      <c r="X120" s="112">
        <f>+(SUM($H23:X23)*$D120)</f>
        <v>0</v>
      </c>
      <c r="Y120" s="112">
        <f>+(SUM($H23:Y23)*$D120)</f>
        <v>0</v>
      </c>
      <c r="Z120" s="112">
        <f>+(SUM($H23:Z23)*$D120)</f>
        <v>0</v>
      </c>
      <c r="AA120" s="112">
        <f>+(SUM($H23:AA23)*$D120)</f>
        <v>0</v>
      </c>
      <c r="AB120" s="112">
        <f>+(SUM($H23:AB23)*$D120)</f>
        <v>0</v>
      </c>
      <c r="AC120" s="112">
        <f>+(SUM($H23:AC23)*$D120)</f>
        <v>0</v>
      </c>
      <c r="AD120" s="112">
        <f>+(SUM($H23:AD23)*$D120)</f>
        <v>0</v>
      </c>
      <c r="AE120" s="112">
        <f>+(SUM($H23:AE23)*$D120)</f>
        <v>0</v>
      </c>
      <c r="AF120" s="112">
        <f>+(SUM($H23:AF23)*$D120)</f>
        <v>0</v>
      </c>
      <c r="AG120" s="112">
        <f>+(SUM($H23:AG23)*$D120)</f>
        <v>0</v>
      </c>
      <c r="AH120" s="112">
        <f>+(SUM($H23:AH23)*$D120)</f>
        <v>0</v>
      </c>
      <c r="AI120" s="112">
        <f>+(SUM($H23:AI23)*$D120)</f>
        <v>0</v>
      </c>
      <c r="AJ120" s="112">
        <f>+(SUM($H23:AJ23)*$D120)</f>
        <v>0</v>
      </c>
      <c r="AK120" s="112">
        <f>+(SUM($H23:AK23)*$D120)</f>
        <v>0</v>
      </c>
      <c r="AL120" s="112">
        <f>+(SUM($H23:AL23)*$D120)</f>
        <v>0</v>
      </c>
      <c r="AM120" s="112">
        <f>+(SUM($H23:AM23)*$D120)</f>
        <v>0</v>
      </c>
      <c r="AN120" s="112">
        <f>+(SUM($H23:AN23)*$D120)</f>
        <v>0</v>
      </c>
      <c r="AO120" s="112">
        <f>+(SUM($H23:AO23)*$D120)</f>
        <v>0</v>
      </c>
      <c r="AP120" s="112">
        <f>+(SUM($H23:AP23)*$D120)</f>
        <v>0</v>
      </c>
      <c r="AQ120" s="112">
        <f>+(SUM($H23:AQ23)*$D120)</f>
        <v>0</v>
      </c>
      <c r="AU120" s="113">
        <v>1</v>
      </c>
      <c r="AV120" s="113">
        <f t="shared" si="45"/>
        <v>1</v>
      </c>
      <c r="AW120" s="113">
        <f t="shared" si="45"/>
        <v>1</v>
      </c>
      <c r="AX120" s="113">
        <f t="shared" si="45"/>
        <v>1</v>
      </c>
      <c r="AY120" s="113">
        <f t="shared" si="45"/>
        <v>1</v>
      </c>
      <c r="AZ120" s="113">
        <f t="shared" si="45"/>
        <v>1</v>
      </c>
      <c r="BA120" s="113">
        <f t="shared" si="45"/>
        <v>1</v>
      </c>
      <c r="BB120" s="113">
        <f t="shared" si="45"/>
        <v>1</v>
      </c>
      <c r="BC120" s="113">
        <f t="shared" si="45"/>
        <v>1</v>
      </c>
      <c r="BD120" s="113">
        <f t="shared" si="45"/>
        <v>1</v>
      </c>
      <c r="BE120" s="113">
        <f t="shared" si="45"/>
        <v>1</v>
      </c>
      <c r="BF120" s="113">
        <f t="shared" si="45"/>
        <v>1</v>
      </c>
      <c r="BG120" s="113">
        <f t="shared" si="45"/>
        <v>1</v>
      </c>
      <c r="BH120" s="113">
        <f t="shared" si="45"/>
        <v>1</v>
      </c>
      <c r="BI120" s="113">
        <f t="shared" si="45"/>
        <v>1</v>
      </c>
      <c r="BJ120" s="113">
        <f t="shared" si="45"/>
        <v>1</v>
      </c>
      <c r="BK120" s="113">
        <f t="shared" si="45"/>
        <v>1</v>
      </c>
      <c r="BL120" s="113">
        <f t="shared" si="47"/>
        <v>1</v>
      </c>
      <c r="BM120" s="113">
        <f t="shared" si="47"/>
        <v>1</v>
      </c>
      <c r="BN120" s="113">
        <f t="shared" si="46"/>
        <v>1</v>
      </c>
      <c r="BO120" s="113">
        <f t="shared" si="46"/>
        <v>1</v>
      </c>
      <c r="BP120" s="113">
        <f t="shared" si="46"/>
        <v>1</v>
      </c>
      <c r="BQ120" s="113">
        <f t="shared" si="46"/>
        <v>1</v>
      </c>
      <c r="BR120" s="113">
        <f t="shared" si="46"/>
        <v>1</v>
      </c>
      <c r="BS120" s="113">
        <f t="shared" si="46"/>
        <v>1</v>
      </c>
      <c r="BT120" s="113">
        <f t="shared" si="46"/>
        <v>1</v>
      </c>
      <c r="BU120" s="113">
        <f t="shared" si="46"/>
        <v>1</v>
      </c>
      <c r="BV120" s="113">
        <f t="shared" si="46"/>
        <v>1</v>
      </c>
      <c r="BW120" s="113">
        <f t="shared" si="46"/>
        <v>1</v>
      </c>
      <c r="BX120" s="113">
        <f t="shared" si="46"/>
        <v>1</v>
      </c>
      <c r="BY120" s="113">
        <f t="shared" si="46"/>
        <v>1</v>
      </c>
      <c r="BZ120" s="113">
        <f t="shared" si="46"/>
        <v>1</v>
      </c>
      <c r="CA120" s="113">
        <f t="shared" si="46"/>
        <v>1</v>
      </c>
      <c r="CB120" s="113">
        <f t="shared" si="46"/>
        <v>1</v>
      </c>
      <c r="CC120" s="113">
        <f t="shared" si="46"/>
        <v>1</v>
      </c>
      <c r="CD120" s="113">
        <f t="shared" si="46"/>
        <v>1</v>
      </c>
    </row>
    <row r="121" spans="2:83" ht="16.5" thickTop="1" thickBot="1" x14ac:dyDescent="0.3">
      <c r="B121" s="63" t="str">
        <f t="shared" si="42"/>
        <v/>
      </c>
      <c r="C121" s="63" t="str">
        <f t="shared" si="43"/>
        <v>Immobili</v>
      </c>
      <c r="D121" s="111">
        <v>0.2</v>
      </c>
      <c r="H121" s="112">
        <f t="shared" si="44"/>
        <v>0</v>
      </c>
      <c r="I121" s="112">
        <f>+(SUM($H24:I24)*$D121)</f>
        <v>0</v>
      </c>
      <c r="J121" s="112">
        <f>+(SUM($H24:J24)*$D121)</f>
        <v>0</v>
      </c>
      <c r="K121" s="112">
        <f>+(SUM($H24:K24)*$D121)</f>
        <v>0</v>
      </c>
      <c r="L121" s="112">
        <f>+(SUM($H24:L24)*$D121)</f>
        <v>0</v>
      </c>
      <c r="M121" s="112">
        <f>+(SUM($H24:M24)*$D121)</f>
        <v>0</v>
      </c>
      <c r="N121" s="112">
        <f>+(SUM($H24:N24)*$D121)</f>
        <v>0</v>
      </c>
      <c r="O121" s="112">
        <f>+(SUM($H24:O24)*$D121)</f>
        <v>0</v>
      </c>
      <c r="P121" s="112">
        <f>+(SUM($H24:P24)*$D121)</f>
        <v>0</v>
      </c>
      <c r="Q121" s="112">
        <f>+(SUM($H24:Q24)*$D121)</f>
        <v>0</v>
      </c>
      <c r="R121" s="112">
        <f>+(SUM($H24:R24)*$D121)</f>
        <v>0</v>
      </c>
      <c r="S121" s="112">
        <f>+(SUM($H24:S24)*$D121)</f>
        <v>0</v>
      </c>
      <c r="T121" s="112">
        <f>+(SUM($H24:T24)*$D121)</f>
        <v>0</v>
      </c>
      <c r="U121" s="112">
        <f>+(SUM($H24:U24)*$D121)</f>
        <v>0</v>
      </c>
      <c r="V121" s="112">
        <f>+(SUM($H24:V24)*$D121)</f>
        <v>0</v>
      </c>
      <c r="W121" s="112">
        <f>+(SUM($H24:W24)*$D121)</f>
        <v>0</v>
      </c>
      <c r="X121" s="112">
        <f>+(SUM($H24:X24)*$D121)</f>
        <v>0</v>
      </c>
      <c r="Y121" s="112">
        <f>+(SUM($H24:Y24)*$D121)</f>
        <v>0</v>
      </c>
      <c r="Z121" s="112">
        <f>+(SUM($H24:Z24)*$D121)</f>
        <v>0</v>
      </c>
      <c r="AA121" s="112">
        <f>+(SUM($H24:AA24)*$D121)</f>
        <v>0</v>
      </c>
      <c r="AB121" s="112">
        <f>+(SUM($H24:AB24)*$D121)</f>
        <v>0</v>
      </c>
      <c r="AC121" s="112">
        <f>+(SUM($H24:AC24)*$D121)</f>
        <v>0</v>
      </c>
      <c r="AD121" s="112">
        <f>+(SUM($H24:AD24)*$D121)</f>
        <v>0</v>
      </c>
      <c r="AE121" s="112">
        <f>+(SUM($H24:AE24)*$D121)</f>
        <v>0</v>
      </c>
      <c r="AF121" s="112">
        <f>+(SUM($H24:AF24)*$D121)</f>
        <v>0</v>
      </c>
      <c r="AG121" s="112">
        <f>+(SUM($H24:AG24)*$D121)</f>
        <v>0</v>
      </c>
      <c r="AH121" s="112">
        <f>+(SUM($H24:AH24)*$D121)</f>
        <v>0</v>
      </c>
      <c r="AI121" s="112">
        <f>+(SUM($H24:AI24)*$D121)</f>
        <v>0</v>
      </c>
      <c r="AJ121" s="112">
        <f>+(SUM($H24:AJ24)*$D121)</f>
        <v>0</v>
      </c>
      <c r="AK121" s="112">
        <f>+(SUM($H24:AK24)*$D121)</f>
        <v>0</v>
      </c>
      <c r="AL121" s="112">
        <f>+(SUM($H24:AL24)*$D121)</f>
        <v>0</v>
      </c>
      <c r="AM121" s="112">
        <f>+(SUM($H24:AM24)*$D121)</f>
        <v>0</v>
      </c>
      <c r="AN121" s="112">
        <f>+(SUM($H24:AN24)*$D121)</f>
        <v>0</v>
      </c>
      <c r="AO121" s="112">
        <f>+(SUM($H24:AO24)*$D121)</f>
        <v>0</v>
      </c>
      <c r="AP121" s="112">
        <f>+(SUM($H24:AP24)*$D121)</f>
        <v>0</v>
      </c>
      <c r="AQ121" s="112">
        <f>+(SUM($H24:AQ24)*$D121)</f>
        <v>0</v>
      </c>
      <c r="AU121" s="113">
        <v>1</v>
      </c>
      <c r="AV121" s="113">
        <f t="shared" si="45"/>
        <v>1</v>
      </c>
      <c r="AW121" s="113">
        <f t="shared" si="45"/>
        <v>1</v>
      </c>
      <c r="AX121" s="113">
        <f t="shared" si="45"/>
        <v>1</v>
      </c>
      <c r="AY121" s="113">
        <f t="shared" si="45"/>
        <v>1</v>
      </c>
      <c r="AZ121" s="113">
        <f t="shared" si="45"/>
        <v>1</v>
      </c>
      <c r="BA121" s="113">
        <f t="shared" si="45"/>
        <v>1</v>
      </c>
      <c r="BB121" s="113">
        <f t="shared" si="45"/>
        <v>1</v>
      </c>
      <c r="BC121" s="113">
        <f t="shared" si="45"/>
        <v>1</v>
      </c>
      <c r="BD121" s="113">
        <f t="shared" si="45"/>
        <v>1</v>
      </c>
      <c r="BE121" s="113">
        <f t="shared" si="45"/>
        <v>1</v>
      </c>
      <c r="BF121" s="113">
        <f t="shared" si="45"/>
        <v>1</v>
      </c>
      <c r="BG121" s="113">
        <f t="shared" si="45"/>
        <v>1</v>
      </c>
      <c r="BH121" s="113">
        <f t="shared" si="45"/>
        <v>1</v>
      </c>
      <c r="BI121" s="113">
        <f t="shared" si="45"/>
        <v>1</v>
      </c>
      <c r="BJ121" s="113">
        <f t="shared" si="45"/>
        <v>1</v>
      </c>
      <c r="BK121" s="113">
        <f t="shared" si="45"/>
        <v>1</v>
      </c>
      <c r="BL121" s="113">
        <f t="shared" si="47"/>
        <v>1</v>
      </c>
      <c r="BM121" s="113">
        <f t="shared" si="47"/>
        <v>1</v>
      </c>
      <c r="BN121" s="113">
        <f t="shared" si="46"/>
        <v>1</v>
      </c>
      <c r="BO121" s="113">
        <f t="shared" si="46"/>
        <v>1</v>
      </c>
      <c r="BP121" s="113">
        <f t="shared" si="46"/>
        <v>1</v>
      </c>
      <c r="BQ121" s="113">
        <f t="shared" si="46"/>
        <v>1</v>
      </c>
      <c r="BR121" s="113">
        <f t="shared" si="46"/>
        <v>1</v>
      </c>
      <c r="BS121" s="113">
        <f t="shared" si="46"/>
        <v>1</v>
      </c>
      <c r="BT121" s="113">
        <f t="shared" si="46"/>
        <v>1</v>
      </c>
      <c r="BU121" s="113">
        <f t="shared" si="46"/>
        <v>1</v>
      </c>
      <c r="BV121" s="113">
        <f t="shared" si="46"/>
        <v>1</v>
      </c>
      <c r="BW121" s="113">
        <f t="shared" si="46"/>
        <v>1</v>
      </c>
      <c r="BX121" s="113">
        <f t="shared" si="46"/>
        <v>1</v>
      </c>
      <c r="BY121" s="113">
        <f t="shared" si="46"/>
        <v>1</v>
      </c>
      <c r="BZ121" s="113">
        <f t="shared" si="46"/>
        <v>1</v>
      </c>
      <c r="CA121" s="113">
        <f t="shared" si="46"/>
        <v>1</v>
      </c>
      <c r="CB121" s="113">
        <f t="shared" si="46"/>
        <v>1</v>
      </c>
      <c r="CC121" s="113">
        <f t="shared" si="46"/>
        <v>1</v>
      </c>
      <c r="CD121" s="113">
        <f t="shared" si="46"/>
        <v>1</v>
      </c>
    </row>
    <row r="122" spans="2:83" ht="16.5" thickTop="1" thickBot="1" x14ac:dyDescent="0.3">
      <c r="B122" s="63" t="str">
        <f t="shared" si="42"/>
        <v/>
      </c>
      <c r="C122" s="63" t="str">
        <f t="shared" si="43"/>
        <v>Immobili</v>
      </c>
      <c r="D122" s="111">
        <v>0.2</v>
      </c>
      <c r="H122" s="112">
        <f t="shared" si="44"/>
        <v>0</v>
      </c>
      <c r="I122" s="112">
        <f>+(SUM($H25:I25)*$D122)</f>
        <v>0</v>
      </c>
      <c r="J122" s="112">
        <f>+(SUM($H25:J25)*$D122)</f>
        <v>0</v>
      </c>
      <c r="K122" s="112">
        <f>+(SUM($H25:K25)*$D122)</f>
        <v>0</v>
      </c>
      <c r="L122" s="112">
        <f>+(SUM($H25:L25)*$D122)</f>
        <v>0</v>
      </c>
      <c r="M122" s="112">
        <f>+(SUM($H25:M25)*$D122)</f>
        <v>0</v>
      </c>
      <c r="N122" s="112">
        <f>+(SUM($H25:N25)*$D122)</f>
        <v>0</v>
      </c>
      <c r="O122" s="112">
        <f>+(SUM($H25:O25)*$D122)</f>
        <v>0</v>
      </c>
      <c r="P122" s="112">
        <f>+(SUM($H25:P25)*$D122)</f>
        <v>0</v>
      </c>
      <c r="Q122" s="112">
        <f>+(SUM($H25:Q25)*$D122)</f>
        <v>0</v>
      </c>
      <c r="R122" s="112">
        <f>+(SUM($H25:R25)*$D122)</f>
        <v>0</v>
      </c>
      <c r="S122" s="112">
        <f>+(SUM($H25:S25)*$D122)</f>
        <v>0</v>
      </c>
      <c r="T122" s="112">
        <f>+(SUM($H25:T25)*$D122)</f>
        <v>0</v>
      </c>
      <c r="U122" s="112">
        <f>+(SUM($H25:U25)*$D122)</f>
        <v>0</v>
      </c>
      <c r="V122" s="112">
        <f>+(SUM($H25:V25)*$D122)</f>
        <v>0</v>
      </c>
      <c r="W122" s="112">
        <f>+(SUM($H25:W25)*$D122)</f>
        <v>0</v>
      </c>
      <c r="X122" s="112">
        <f>+(SUM($H25:X25)*$D122)</f>
        <v>0</v>
      </c>
      <c r="Y122" s="112">
        <f>+(SUM($H25:Y25)*$D122)</f>
        <v>0</v>
      </c>
      <c r="Z122" s="112">
        <f>+(SUM($H25:Z25)*$D122)</f>
        <v>0</v>
      </c>
      <c r="AA122" s="112">
        <f>+(SUM($H25:AA25)*$D122)</f>
        <v>0</v>
      </c>
      <c r="AB122" s="112">
        <f>+(SUM($H25:AB25)*$D122)</f>
        <v>0</v>
      </c>
      <c r="AC122" s="112">
        <f>+(SUM($H25:AC25)*$D122)</f>
        <v>0</v>
      </c>
      <c r="AD122" s="112">
        <f>+(SUM($H25:AD25)*$D122)</f>
        <v>0</v>
      </c>
      <c r="AE122" s="112">
        <f>+(SUM($H25:AE25)*$D122)</f>
        <v>0</v>
      </c>
      <c r="AF122" s="112">
        <f>+(SUM($H25:AF25)*$D122)</f>
        <v>0</v>
      </c>
      <c r="AG122" s="112">
        <f>+(SUM($H25:AG25)*$D122)</f>
        <v>0</v>
      </c>
      <c r="AH122" s="112">
        <f>+(SUM($H25:AH25)*$D122)</f>
        <v>0</v>
      </c>
      <c r="AI122" s="112">
        <f>+(SUM($H25:AI25)*$D122)</f>
        <v>0</v>
      </c>
      <c r="AJ122" s="112">
        <f>+(SUM($H25:AJ25)*$D122)</f>
        <v>0</v>
      </c>
      <c r="AK122" s="112">
        <f>+(SUM($H25:AK25)*$D122)</f>
        <v>0</v>
      </c>
      <c r="AL122" s="112">
        <f>+(SUM($H25:AL25)*$D122)</f>
        <v>0</v>
      </c>
      <c r="AM122" s="112">
        <f>+(SUM($H25:AM25)*$D122)</f>
        <v>0</v>
      </c>
      <c r="AN122" s="112">
        <f>+(SUM($H25:AN25)*$D122)</f>
        <v>0</v>
      </c>
      <c r="AO122" s="112">
        <f>+(SUM($H25:AO25)*$D122)</f>
        <v>0</v>
      </c>
      <c r="AP122" s="112">
        <f>+(SUM($H25:AP25)*$D122)</f>
        <v>0</v>
      </c>
      <c r="AQ122" s="112">
        <f>+(SUM($H25:AQ25)*$D122)</f>
        <v>0</v>
      </c>
      <c r="AU122" s="113">
        <v>1</v>
      </c>
      <c r="AV122" s="113">
        <f t="shared" si="45"/>
        <v>1</v>
      </c>
      <c r="AW122" s="113">
        <f t="shared" si="45"/>
        <v>1</v>
      </c>
      <c r="AX122" s="113">
        <f t="shared" si="45"/>
        <v>1</v>
      </c>
      <c r="AY122" s="113">
        <f t="shared" si="45"/>
        <v>1</v>
      </c>
      <c r="AZ122" s="113">
        <f t="shared" si="45"/>
        <v>1</v>
      </c>
      <c r="BA122" s="113">
        <f t="shared" si="45"/>
        <v>1</v>
      </c>
      <c r="BB122" s="113">
        <f t="shared" si="45"/>
        <v>1</v>
      </c>
      <c r="BC122" s="113">
        <f t="shared" si="45"/>
        <v>1</v>
      </c>
      <c r="BD122" s="113">
        <f t="shared" si="45"/>
        <v>1</v>
      </c>
      <c r="BE122" s="113">
        <f t="shared" si="45"/>
        <v>1</v>
      </c>
      <c r="BF122" s="113">
        <f t="shared" si="45"/>
        <v>1</v>
      </c>
      <c r="BG122" s="113">
        <f t="shared" si="45"/>
        <v>1</v>
      </c>
      <c r="BH122" s="113">
        <f t="shared" si="45"/>
        <v>1</v>
      </c>
      <c r="BI122" s="113">
        <f t="shared" si="45"/>
        <v>1</v>
      </c>
      <c r="BJ122" s="113">
        <f t="shared" si="45"/>
        <v>1</v>
      </c>
      <c r="BK122" s="113">
        <f t="shared" si="45"/>
        <v>1</v>
      </c>
      <c r="BL122" s="113">
        <f t="shared" si="47"/>
        <v>1</v>
      </c>
      <c r="BM122" s="113">
        <f t="shared" si="47"/>
        <v>1</v>
      </c>
      <c r="BN122" s="113">
        <f t="shared" si="46"/>
        <v>1</v>
      </c>
      <c r="BO122" s="113">
        <f t="shared" si="46"/>
        <v>1</v>
      </c>
      <c r="BP122" s="113">
        <f t="shared" si="46"/>
        <v>1</v>
      </c>
      <c r="BQ122" s="113">
        <f t="shared" si="46"/>
        <v>1</v>
      </c>
      <c r="BR122" s="113">
        <f t="shared" si="46"/>
        <v>1</v>
      </c>
      <c r="BS122" s="113">
        <f t="shared" si="46"/>
        <v>1</v>
      </c>
      <c r="BT122" s="113">
        <f t="shared" si="46"/>
        <v>1</v>
      </c>
      <c r="BU122" s="113">
        <f t="shared" si="46"/>
        <v>1</v>
      </c>
      <c r="BV122" s="113">
        <f t="shared" si="46"/>
        <v>1</v>
      </c>
      <c r="BW122" s="113">
        <f t="shared" si="46"/>
        <v>1</v>
      </c>
      <c r="BX122" s="113">
        <f t="shared" si="46"/>
        <v>1</v>
      </c>
      <c r="BY122" s="113">
        <f t="shared" si="46"/>
        <v>1</v>
      </c>
      <c r="BZ122" s="113">
        <f t="shared" si="46"/>
        <v>1</v>
      </c>
      <c r="CA122" s="113">
        <f t="shared" si="46"/>
        <v>1</v>
      </c>
      <c r="CB122" s="113">
        <f t="shared" si="46"/>
        <v>1</v>
      </c>
      <c r="CC122" s="113">
        <f t="shared" si="46"/>
        <v>1</v>
      </c>
      <c r="CD122" s="113">
        <f t="shared" si="46"/>
        <v>1</v>
      </c>
    </row>
    <row r="123" spans="2:83" ht="16.5" thickTop="1" thickBot="1" x14ac:dyDescent="0.3">
      <c r="B123" s="63" t="str">
        <f t="shared" ref="B123:B124" si="48">+B98</f>
        <v/>
      </c>
      <c r="C123" s="63" t="str">
        <f t="shared" si="43"/>
        <v>Immobili</v>
      </c>
      <c r="D123" s="111">
        <v>0.2</v>
      </c>
      <c r="H123" s="112">
        <f t="shared" si="44"/>
        <v>0</v>
      </c>
      <c r="I123" s="112">
        <f>+(SUM($H26:I26)*$D123)</f>
        <v>0</v>
      </c>
      <c r="J123" s="112">
        <f>+(SUM($H26:J26)*$D123)</f>
        <v>0</v>
      </c>
      <c r="K123" s="112">
        <f>+(SUM($H26:K26)*$D123)</f>
        <v>0</v>
      </c>
      <c r="L123" s="112">
        <f>+(SUM($H26:L26)*$D123)</f>
        <v>0</v>
      </c>
      <c r="M123" s="112">
        <f>+(SUM($H26:M26)*$D123)</f>
        <v>0</v>
      </c>
      <c r="N123" s="112">
        <f>+(SUM($H26:N26)*$D123)</f>
        <v>0</v>
      </c>
      <c r="O123" s="112">
        <f>+(SUM($H26:O26)*$D123)</f>
        <v>0</v>
      </c>
      <c r="P123" s="112">
        <f>+(SUM($H26:P26)*$D123)</f>
        <v>0</v>
      </c>
      <c r="Q123" s="112">
        <f>+(SUM($H26:Q26)*$D123)</f>
        <v>0</v>
      </c>
      <c r="R123" s="112">
        <f>+(SUM($H26:R26)*$D123)</f>
        <v>0</v>
      </c>
      <c r="S123" s="112">
        <f>+(SUM($H26:S26)*$D123)</f>
        <v>0</v>
      </c>
      <c r="T123" s="112">
        <f>+(SUM($H26:T26)*$D123)</f>
        <v>0</v>
      </c>
      <c r="U123" s="112">
        <f>+(SUM($H26:U26)*$D123)</f>
        <v>0</v>
      </c>
      <c r="V123" s="112">
        <f>+(SUM($H26:V26)*$D123)</f>
        <v>0</v>
      </c>
      <c r="W123" s="112">
        <f>+(SUM($H26:W26)*$D123)</f>
        <v>0</v>
      </c>
      <c r="X123" s="112">
        <f>+(SUM($H26:X26)*$D123)</f>
        <v>0</v>
      </c>
      <c r="Y123" s="112">
        <f>+(SUM($H26:Y26)*$D123)</f>
        <v>0</v>
      </c>
      <c r="Z123" s="112">
        <f>+(SUM($H26:Z26)*$D123)</f>
        <v>0</v>
      </c>
      <c r="AA123" s="112">
        <f>+(SUM($H26:AA26)*$D123)</f>
        <v>0</v>
      </c>
      <c r="AB123" s="112">
        <f>+(SUM($H26:AB26)*$D123)</f>
        <v>0</v>
      </c>
      <c r="AC123" s="112">
        <f>+(SUM($H26:AC26)*$D123)</f>
        <v>0</v>
      </c>
      <c r="AD123" s="112">
        <f>+(SUM($H26:AD26)*$D123)</f>
        <v>0</v>
      </c>
      <c r="AE123" s="112">
        <f>+(SUM($H26:AE26)*$D123)</f>
        <v>0</v>
      </c>
      <c r="AF123" s="112">
        <f>+(SUM($H26:AF26)*$D123)</f>
        <v>0</v>
      </c>
      <c r="AG123" s="112">
        <f>+(SUM($H26:AG26)*$D123)</f>
        <v>0</v>
      </c>
      <c r="AH123" s="112">
        <f>+(SUM($H26:AH26)*$D123)</f>
        <v>0</v>
      </c>
      <c r="AI123" s="112">
        <f>+(SUM($H26:AI26)*$D123)</f>
        <v>0</v>
      </c>
      <c r="AJ123" s="112">
        <f>+(SUM($H26:AJ26)*$D123)</f>
        <v>0</v>
      </c>
      <c r="AK123" s="112">
        <f>+(SUM($H26:AK26)*$D123)</f>
        <v>0</v>
      </c>
      <c r="AL123" s="112">
        <f>+(SUM($H26:AL26)*$D123)</f>
        <v>0</v>
      </c>
      <c r="AM123" s="112">
        <f>+(SUM($H26:AM26)*$D123)</f>
        <v>0</v>
      </c>
      <c r="AN123" s="112">
        <f>+(SUM($H26:AN26)*$D123)</f>
        <v>0</v>
      </c>
      <c r="AO123" s="112">
        <f>+(SUM($H26:AO26)*$D123)</f>
        <v>0</v>
      </c>
      <c r="AP123" s="112">
        <f>+(SUM($H26:AP26)*$D123)</f>
        <v>0</v>
      </c>
      <c r="AQ123" s="112">
        <f>+(SUM($H26:AQ26)*$D123)</f>
        <v>0</v>
      </c>
      <c r="AU123" s="113">
        <v>1</v>
      </c>
      <c r="AV123" s="113">
        <f t="shared" ref="AV123:BK124" si="49">+IF(I147=0,1,IF(I147=$AQ26,0,1))</f>
        <v>1</v>
      </c>
      <c r="AW123" s="113">
        <f t="shared" si="49"/>
        <v>1</v>
      </c>
      <c r="AX123" s="113">
        <f t="shared" si="49"/>
        <v>1</v>
      </c>
      <c r="AY123" s="113">
        <f t="shared" si="49"/>
        <v>1</v>
      </c>
      <c r="AZ123" s="113">
        <f t="shared" si="49"/>
        <v>1</v>
      </c>
      <c r="BA123" s="113">
        <f t="shared" si="49"/>
        <v>1</v>
      </c>
      <c r="BB123" s="113">
        <f t="shared" si="49"/>
        <v>1</v>
      </c>
      <c r="BC123" s="113">
        <f t="shared" si="49"/>
        <v>1</v>
      </c>
      <c r="BD123" s="113">
        <f t="shared" si="49"/>
        <v>1</v>
      </c>
      <c r="BE123" s="113">
        <f t="shared" si="49"/>
        <v>1</v>
      </c>
      <c r="BF123" s="113">
        <f t="shared" si="49"/>
        <v>1</v>
      </c>
      <c r="BG123" s="113">
        <f t="shared" si="49"/>
        <v>1</v>
      </c>
      <c r="BH123" s="113">
        <f t="shared" si="49"/>
        <v>1</v>
      </c>
      <c r="BI123" s="113">
        <f t="shared" si="49"/>
        <v>1</v>
      </c>
      <c r="BJ123" s="113">
        <f t="shared" si="49"/>
        <v>1</v>
      </c>
      <c r="BK123" s="113">
        <f t="shared" si="49"/>
        <v>1</v>
      </c>
      <c r="BL123" s="113">
        <f t="shared" si="47"/>
        <v>1</v>
      </c>
      <c r="BM123" s="113">
        <f t="shared" si="47"/>
        <v>1</v>
      </c>
      <c r="BN123" s="113">
        <f t="shared" si="46"/>
        <v>1</v>
      </c>
      <c r="BO123" s="113">
        <f t="shared" si="46"/>
        <v>1</v>
      </c>
      <c r="BP123" s="113">
        <f t="shared" si="46"/>
        <v>1</v>
      </c>
      <c r="BQ123" s="113">
        <f t="shared" si="46"/>
        <v>1</v>
      </c>
      <c r="BR123" s="113">
        <f t="shared" si="46"/>
        <v>1</v>
      </c>
      <c r="BS123" s="113">
        <f t="shared" si="46"/>
        <v>1</v>
      </c>
      <c r="BT123" s="113">
        <f t="shared" si="46"/>
        <v>1</v>
      </c>
      <c r="BU123" s="113">
        <f t="shared" si="46"/>
        <v>1</v>
      </c>
      <c r="BV123" s="113">
        <f t="shared" si="46"/>
        <v>1</v>
      </c>
      <c r="BW123" s="113">
        <f t="shared" si="46"/>
        <v>1</v>
      </c>
      <c r="BX123" s="113">
        <f t="shared" si="46"/>
        <v>1</v>
      </c>
      <c r="BY123" s="113">
        <f t="shared" si="46"/>
        <v>1</v>
      </c>
      <c r="BZ123" s="113">
        <f t="shared" si="46"/>
        <v>1</v>
      </c>
      <c r="CA123" s="113">
        <f t="shared" si="46"/>
        <v>1</v>
      </c>
      <c r="CB123" s="113">
        <f t="shared" si="46"/>
        <v>1</v>
      </c>
      <c r="CC123" s="113">
        <f t="shared" si="46"/>
        <v>1</v>
      </c>
      <c r="CD123" s="113">
        <f t="shared" si="46"/>
        <v>1</v>
      </c>
    </row>
    <row r="124" spans="2:83" ht="16.5" thickTop="1" thickBot="1" x14ac:dyDescent="0.3">
      <c r="B124" s="63" t="str">
        <f t="shared" si="48"/>
        <v/>
      </c>
      <c r="C124" s="63" t="str">
        <f t="shared" si="43"/>
        <v>Immobili</v>
      </c>
      <c r="D124" s="111">
        <v>0.2</v>
      </c>
      <c r="H124" s="112">
        <f t="shared" si="44"/>
        <v>0</v>
      </c>
      <c r="I124" s="112">
        <f>+(SUM($H27:I27)*$D124)</f>
        <v>0</v>
      </c>
      <c r="J124" s="112">
        <f>+(SUM($H27:J27)*$D124)</f>
        <v>0</v>
      </c>
      <c r="K124" s="112">
        <f>+(SUM($H27:K27)*$D124)</f>
        <v>0</v>
      </c>
      <c r="L124" s="112">
        <f>+(SUM($H27:L27)*$D124)</f>
        <v>0</v>
      </c>
      <c r="M124" s="112">
        <f>+(SUM($H27:M27)*$D124)</f>
        <v>0</v>
      </c>
      <c r="N124" s="112">
        <f>+(SUM($H27:N27)*$D124)</f>
        <v>0</v>
      </c>
      <c r="O124" s="112">
        <f>+(SUM($H27:O27)*$D124)</f>
        <v>0</v>
      </c>
      <c r="P124" s="112">
        <f>+(SUM($H27:P27)*$D124)</f>
        <v>0</v>
      </c>
      <c r="Q124" s="112">
        <f>+(SUM($H27:Q27)*$D124)</f>
        <v>0</v>
      </c>
      <c r="R124" s="112">
        <f>+(SUM($H27:R27)*$D124)</f>
        <v>0</v>
      </c>
      <c r="S124" s="112">
        <f>+(SUM($H27:S27)*$D124)</f>
        <v>0</v>
      </c>
      <c r="T124" s="112">
        <f>+(SUM($H27:T27)*$D124)</f>
        <v>0</v>
      </c>
      <c r="U124" s="112">
        <f>+(SUM($H27:U27)*$D124)</f>
        <v>0</v>
      </c>
      <c r="V124" s="112">
        <f>+(SUM($H27:V27)*$D124)</f>
        <v>0</v>
      </c>
      <c r="W124" s="112">
        <f>+(SUM($H27:W27)*$D124)</f>
        <v>0</v>
      </c>
      <c r="X124" s="112">
        <f>+(SUM($H27:X27)*$D124)</f>
        <v>0</v>
      </c>
      <c r="Y124" s="112">
        <f>+(SUM($H27:Y27)*$D124)</f>
        <v>0</v>
      </c>
      <c r="Z124" s="112">
        <f>+(SUM($H27:Z27)*$D124)</f>
        <v>0</v>
      </c>
      <c r="AA124" s="112">
        <f>+(SUM($H27:AA27)*$D124)</f>
        <v>0</v>
      </c>
      <c r="AB124" s="112">
        <f>+(SUM($H27:AB27)*$D124)</f>
        <v>0</v>
      </c>
      <c r="AC124" s="112">
        <f>+(SUM($H27:AC27)*$D124)</f>
        <v>0</v>
      </c>
      <c r="AD124" s="112">
        <f>+(SUM($H27:AD27)*$D124)</f>
        <v>0</v>
      </c>
      <c r="AE124" s="112">
        <f>+(SUM($H27:AE27)*$D124)</f>
        <v>0</v>
      </c>
      <c r="AF124" s="112">
        <f>+(SUM($H27:AF27)*$D124)</f>
        <v>0</v>
      </c>
      <c r="AG124" s="112">
        <f>+(SUM($H27:AG27)*$D124)</f>
        <v>0</v>
      </c>
      <c r="AH124" s="112">
        <f>+(SUM($H27:AH27)*$D124)</f>
        <v>0</v>
      </c>
      <c r="AI124" s="112">
        <f>+(SUM($H27:AI27)*$D124)</f>
        <v>0</v>
      </c>
      <c r="AJ124" s="112">
        <f>+(SUM($H27:AJ27)*$D124)</f>
        <v>0</v>
      </c>
      <c r="AK124" s="112">
        <f>+(SUM($H27:AK27)*$D124)</f>
        <v>0</v>
      </c>
      <c r="AL124" s="112">
        <f>+(SUM($H27:AL27)*$D124)</f>
        <v>0</v>
      </c>
      <c r="AM124" s="112">
        <f>+(SUM($H27:AM27)*$D124)</f>
        <v>0</v>
      </c>
      <c r="AN124" s="112">
        <f>+(SUM($H27:AN27)*$D124)</f>
        <v>0</v>
      </c>
      <c r="AO124" s="112">
        <f>+(SUM($H27:AO27)*$D124)</f>
        <v>0</v>
      </c>
      <c r="AP124" s="112">
        <f>+(SUM($H27:AP27)*$D124)</f>
        <v>0</v>
      </c>
      <c r="AQ124" s="112">
        <f>+(SUM($H27:AQ27)*$D124)</f>
        <v>0</v>
      </c>
      <c r="AU124" s="113">
        <v>1</v>
      </c>
      <c r="AV124" s="113">
        <f t="shared" si="49"/>
        <v>1</v>
      </c>
      <c r="AW124" s="113">
        <f t="shared" si="49"/>
        <v>1</v>
      </c>
      <c r="AX124" s="113">
        <f t="shared" si="49"/>
        <v>1</v>
      </c>
      <c r="AY124" s="113">
        <f t="shared" si="49"/>
        <v>1</v>
      </c>
      <c r="AZ124" s="113">
        <f t="shared" si="49"/>
        <v>1</v>
      </c>
      <c r="BA124" s="113">
        <f t="shared" si="49"/>
        <v>1</v>
      </c>
      <c r="BB124" s="113">
        <f t="shared" si="49"/>
        <v>1</v>
      </c>
      <c r="BC124" s="113">
        <f t="shared" si="49"/>
        <v>1</v>
      </c>
      <c r="BD124" s="113">
        <f t="shared" si="49"/>
        <v>1</v>
      </c>
      <c r="BE124" s="113">
        <f t="shared" si="49"/>
        <v>1</v>
      </c>
      <c r="BF124" s="113">
        <f t="shared" si="49"/>
        <v>1</v>
      </c>
      <c r="BG124" s="113">
        <f t="shared" si="49"/>
        <v>1</v>
      </c>
      <c r="BH124" s="113">
        <f t="shared" si="49"/>
        <v>1</v>
      </c>
      <c r="BI124" s="113">
        <f t="shared" si="49"/>
        <v>1</v>
      </c>
      <c r="BJ124" s="113">
        <f t="shared" si="49"/>
        <v>1</v>
      </c>
      <c r="BK124" s="113">
        <f t="shared" si="49"/>
        <v>1</v>
      </c>
      <c r="BL124" s="113">
        <f t="shared" si="47"/>
        <v>1</v>
      </c>
      <c r="BM124" s="113">
        <f t="shared" si="47"/>
        <v>1</v>
      </c>
      <c r="BN124" s="113">
        <f t="shared" si="46"/>
        <v>1</v>
      </c>
      <c r="BO124" s="113">
        <f t="shared" si="46"/>
        <v>1</v>
      </c>
      <c r="BP124" s="113">
        <f t="shared" si="46"/>
        <v>1</v>
      </c>
      <c r="BQ124" s="113">
        <f t="shared" si="46"/>
        <v>1</v>
      </c>
      <c r="BR124" s="113">
        <f t="shared" si="46"/>
        <v>1</v>
      </c>
      <c r="BS124" s="113">
        <f t="shared" si="46"/>
        <v>1</v>
      </c>
      <c r="BT124" s="113">
        <f t="shared" si="46"/>
        <v>1</v>
      </c>
      <c r="BU124" s="113">
        <f t="shared" si="46"/>
        <v>1</v>
      </c>
      <c r="BV124" s="113">
        <f t="shared" si="46"/>
        <v>1</v>
      </c>
      <c r="BW124" s="113">
        <f t="shared" si="46"/>
        <v>1</v>
      </c>
      <c r="BX124" s="113">
        <f t="shared" si="46"/>
        <v>1</v>
      </c>
      <c r="BY124" s="113">
        <f t="shared" si="46"/>
        <v>1</v>
      </c>
      <c r="BZ124" s="113">
        <f t="shared" si="46"/>
        <v>1</v>
      </c>
      <c r="CA124" s="113">
        <f t="shared" si="46"/>
        <v>1</v>
      </c>
      <c r="CB124" s="113">
        <f t="shared" si="46"/>
        <v>1</v>
      </c>
      <c r="CC124" s="113">
        <f t="shared" si="46"/>
        <v>1</v>
      </c>
      <c r="CD124" s="113">
        <f t="shared" si="46"/>
        <v>1</v>
      </c>
    </row>
    <row r="125" spans="2:83" ht="15.75" thickTop="1" x14ac:dyDescent="0.25"/>
    <row r="126" spans="2:83" x14ac:dyDescent="0.25">
      <c r="B126" s="70"/>
      <c r="C126" s="70" t="str">
        <f t="shared" ref="C126" si="50">+C101</f>
        <v>TOTALE</v>
      </c>
      <c r="D126" s="71"/>
      <c r="E126" s="71"/>
      <c r="F126" s="71"/>
      <c r="G126" s="71"/>
      <c r="H126" s="114">
        <f>SUM(H106:H125)</f>
        <v>50000</v>
      </c>
      <c r="I126" s="114">
        <f t="shared" ref="I126:AQ126" si="51">SUM(I106:I125)</f>
        <v>74000</v>
      </c>
      <c r="J126" s="114">
        <f t="shared" si="51"/>
        <v>74000</v>
      </c>
      <c r="K126" s="114">
        <f t="shared" si="51"/>
        <v>74000</v>
      </c>
      <c r="L126" s="114">
        <f t="shared" si="51"/>
        <v>74000</v>
      </c>
      <c r="M126" s="114">
        <f t="shared" si="51"/>
        <v>74000</v>
      </c>
      <c r="N126" s="114">
        <f t="shared" si="51"/>
        <v>74000</v>
      </c>
      <c r="O126" s="114">
        <f t="shared" si="51"/>
        <v>74000</v>
      </c>
      <c r="P126" s="114">
        <f t="shared" si="51"/>
        <v>74000</v>
      </c>
      <c r="Q126" s="114">
        <f t="shared" si="51"/>
        <v>74000</v>
      </c>
      <c r="R126" s="114">
        <f t="shared" si="51"/>
        <v>74000</v>
      </c>
      <c r="S126" s="114">
        <f t="shared" si="51"/>
        <v>74000</v>
      </c>
      <c r="T126" s="114">
        <f t="shared" si="51"/>
        <v>74000</v>
      </c>
      <c r="U126" s="114">
        <f t="shared" si="51"/>
        <v>74000</v>
      </c>
      <c r="V126" s="114">
        <f t="shared" si="51"/>
        <v>74000</v>
      </c>
      <c r="W126" s="114">
        <f t="shared" si="51"/>
        <v>74000</v>
      </c>
      <c r="X126" s="114">
        <f t="shared" si="51"/>
        <v>74000</v>
      </c>
      <c r="Y126" s="114">
        <f t="shared" si="51"/>
        <v>74000</v>
      </c>
      <c r="Z126" s="114">
        <f t="shared" si="51"/>
        <v>74000</v>
      </c>
      <c r="AA126" s="114">
        <f t="shared" si="51"/>
        <v>74000</v>
      </c>
      <c r="AB126" s="114">
        <f t="shared" si="51"/>
        <v>74000</v>
      </c>
      <c r="AC126" s="114">
        <f t="shared" si="51"/>
        <v>74000</v>
      </c>
      <c r="AD126" s="114">
        <f t="shared" si="51"/>
        <v>74000</v>
      </c>
      <c r="AE126" s="114">
        <f t="shared" si="51"/>
        <v>74000</v>
      </c>
      <c r="AF126" s="114">
        <f t="shared" si="51"/>
        <v>74000</v>
      </c>
      <c r="AG126" s="114">
        <f t="shared" si="51"/>
        <v>74000</v>
      </c>
      <c r="AH126" s="114">
        <f t="shared" si="51"/>
        <v>74000</v>
      </c>
      <c r="AI126" s="114">
        <f t="shared" si="51"/>
        <v>74000</v>
      </c>
      <c r="AJ126" s="114">
        <f t="shared" si="51"/>
        <v>74000</v>
      </c>
      <c r="AK126" s="114">
        <f t="shared" si="51"/>
        <v>74000</v>
      </c>
      <c r="AL126" s="114">
        <f t="shared" si="51"/>
        <v>74000</v>
      </c>
      <c r="AM126" s="114">
        <f t="shared" si="51"/>
        <v>74000</v>
      </c>
      <c r="AN126" s="114">
        <f t="shared" si="51"/>
        <v>74000</v>
      </c>
      <c r="AO126" s="114">
        <f t="shared" si="51"/>
        <v>74000</v>
      </c>
      <c r="AP126" s="114">
        <f t="shared" si="51"/>
        <v>74000</v>
      </c>
      <c r="AQ126" s="114">
        <f t="shared" si="51"/>
        <v>74000</v>
      </c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</row>
    <row r="128" spans="2:83" x14ac:dyDescent="0.25">
      <c r="B128" t="s">
        <v>208</v>
      </c>
    </row>
    <row r="129" spans="2:43" ht="15.75" thickBot="1" x14ac:dyDescent="0.3">
      <c r="B129" s="48" t="s">
        <v>186</v>
      </c>
      <c r="C129" s="48" t="s">
        <v>187</v>
      </c>
      <c r="H129" s="68" t="str">
        <f>+H8</f>
        <v>ANNO 1</v>
      </c>
      <c r="I129" s="68" t="str">
        <f t="shared" ref="I129:AQ129" si="52">+I8</f>
        <v>ANNO 2</v>
      </c>
      <c r="J129" s="68" t="str">
        <f t="shared" si="52"/>
        <v>ANNO 3</v>
      </c>
      <c r="K129" s="68" t="str">
        <f t="shared" si="52"/>
        <v>ANNO 4</v>
      </c>
      <c r="L129" s="68" t="str">
        <f t="shared" si="52"/>
        <v>ANNO 5</v>
      </c>
      <c r="M129" s="68" t="str">
        <f t="shared" si="52"/>
        <v>ANNO 6</v>
      </c>
      <c r="N129" s="68" t="str">
        <f t="shared" si="52"/>
        <v>ANNO 7</v>
      </c>
      <c r="O129" s="68" t="str">
        <f t="shared" si="52"/>
        <v>ANNO 8</v>
      </c>
      <c r="P129" s="68" t="str">
        <f t="shared" si="52"/>
        <v>ANNO 9</v>
      </c>
      <c r="Q129" s="68" t="str">
        <f t="shared" si="52"/>
        <v>ANNO 10</v>
      </c>
      <c r="R129" s="68" t="str">
        <f t="shared" si="52"/>
        <v>ANNO 11</v>
      </c>
      <c r="S129" s="68" t="str">
        <f t="shared" si="52"/>
        <v>ANNO 12</v>
      </c>
      <c r="T129" s="68" t="str">
        <f t="shared" si="52"/>
        <v>ANNO 13</v>
      </c>
      <c r="U129" s="68" t="str">
        <f t="shared" si="52"/>
        <v>ANNO 14</v>
      </c>
      <c r="V129" s="68" t="str">
        <f t="shared" si="52"/>
        <v>ANNO 15</v>
      </c>
      <c r="W129" s="68" t="str">
        <f t="shared" si="52"/>
        <v>ANNO 16</v>
      </c>
      <c r="X129" s="68" t="str">
        <f t="shared" si="52"/>
        <v>ANNO 17</v>
      </c>
      <c r="Y129" s="68" t="str">
        <f t="shared" si="52"/>
        <v>ANNO 18</v>
      </c>
      <c r="Z129" s="68" t="str">
        <f t="shared" si="52"/>
        <v>ANNO 19</v>
      </c>
      <c r="AA129" s="68" t="str">
        <f t="shared" si="52"/>
        <v>ANNO 20</v>
      </c>
      <c r="AB129" s="68" t="str">
        <f t="shared" si="52"/>
        <v>ANNO 21</v>
      </c>
      <c r="AC129" s="68" t="str">
        <f t="shared" si="52"/>
        <v>ANNO 22</v>
      </c>
      <c r="AD129" s="68" t="str">
        <f t="shared" si="52"/>
        <v>ANNO 23</v>
      </c>
      <c r="AE129" s="68" t="str">
        <f t="shared" si="52"/>
        <v>ANNO 24</v>
      </c>
      <c r="AF129" s="68" t="str">
        <f t="shared" si="52"/>
        <v>ANNO 25</v>
      </c>
      <c r="AG129" s="68" t="str">
        <f t="shared" si="52"/>
        <v>ANNO 26</v>
      </c>
      <c r="AH129" s="68" t="str">
        <f t="shared" si="52"/>
        <v>ANNO 27</v>
      </c>
      <c r="AI129" s="68" t="str">
        <f t="shared" si="52"/>
        <v>ANNO 28</v>
      </c>
      <c r="AJ129" s="68" t="str">
        <f t="shared" si="52"/>
        <v>ANNO 29</v>
      </c>
      <c r="AK129" s="68" t="str">
        <f t="shared" si="52"/>
        <v>ANNO 30</v>
      </c>
      <c r="AL129" s="68" t="str">
        <f t="shared" si="52"/>
        <v>ANNO 31</v>
      </c>
      <c r="AM129" s="68" t="str">
        <f t="shared" si="52"/>
        <v>ANNO 32</v>
      </c>
      <c r="AN129" s="68" t="str">
        <f t="shared" si="52"/>
        <v>ANNO 33</v>
      </c>
      <c r="AO129" s="68" t="str">
        <f t="shared" si="52"/>
        <v>ANNO 34</v>
      </c>
      <c r="AP129" s="68" t="str">
        <f t="shared" si="52"/>
        <v>ANNO 35</v>
      </c>
      <c r="AQ129" s="68" t="str">
        <f t="shared" si="52"/>
        <v>ANNO 36</v>
      </c>
    </row>
    <row r="130" spans="2:43" ht="16.5" thickTop="1" thickBot="1" x14ac:dyDescent="0.3">
      <c r="B130" s="63" t="str">
        <f>+B106</f>
        <v>Fabbricato 1</v>
      </c>
      <c r="C130" s="63" t="str">
        <f>+C106</f>
        <v>Immateriali</v>
      </c>
      <c r="H130" s="112">
        <f>+H106</f>
        <v>50000</v>
      </c>
      <c r="I130" s="112">
        <f>+H130+I106</f>
        <v>100000</v>
      </c>
      <c r="J130" s="112">
        <f t="shared" ref="J130:AQ137" si="53">+I130+J106</f>
        <v>150000</v>
      </c>
      <c r="K130" s="112">
        <f t="shared" si="53"/>
        <v>200000</v>
      </c>
      <c r="L130" s="112">
        <f t="shared" si="53"/>
        <v>250000</v>
      </c>
      <c r="M130" s="112">
        <f t="shared" si="53"/>
        <v>300000</v>
      </c>
      <c r="N130" s="112">
        <f t="shared" si="53"/>
        <v>350000</v>
      </c>
      <c r="O130" s="112">
        <f t="shared" si="53"/>
        <v>400000</v>
      </c>
      <c r="P130" s="112">
        <f t="shared" si="53"/>
        <v>450000</v>
      </c>
      <c r="Q130" s="112">
        <f t="shared" si="53"/>
        <v>500000</v>
      </c>
      <c r="R130" s="112">
        <f t="shared" si="53"/>
        <v>550000</v>
      </c>
      <c r="S130" s="112">
        <f t="shared" si="53"/>
        <v>600000</v>
      </c>
      <c r="T130" s="112">
        <f t="shared" si="53"/>
        <v>650000</v>
      </c>
      <c r="U130" s="112">
        <f t="shared" si="53"/>
        <v>700000</v>
      </c>
      <c r="V130" s="112">
        <f t="shared" si="53"/>
        <v>750000</v>
      </c>
      <c r="W130" s="112">
        <f t="shared" si="53"/>
        <v>800000</v>
      </c>
      <c r="X130" s="112">
        <f t="shared" si="53"/>
        <v>850000</v>
      </c>
      <c r="Y130" s="112">
        <f t="shared" si="53"/>
        <v>900000</v>
      </c>
      <c r="Z130" s="112">
        <f t="shared" si="53"/>
        <v>950000</v>
      </c>
      <c r="AA130" s="112">
        <f t="shared" si="53"/>
        <v>1000000</v>
      </c>
      <c r="AB130" s="112">
        <f t="shared" si="53"/>
        <v>1050000</v>
      </c>
      <c r="AC130" s="112">
        <f t="shared" si="53"/>
        <v>1100000</v>
      </c>
      <c r="AD130" s="112">
        <f t="shared" si="53"/>
        <v>1150000</v>
      </c>
      <c r="AE130" s="112">
        <f t="shared" si="53"/>
        <v>1200000</v>
      </c>
      <c r="AF130" s="112">
        <f t="shared" si="53"/>
        <v>1250000</v>
      </c>
      <c r="AG130" s="112">
        <f t="shared" si="53"/>
        <v>1300000</v>
      </c>
      <c r="AH130" s="112">
        <f t="shared" si="53"/>
        <v>1350000</v>
      </c>
      <c r="AI130" s="112">
        <f t="shared" si="53"/>
        <v>1400000</v>
      </c>
      <c r="AJ130" s="112">
        <f t="shared" si="53"/>
        <v>1450000</v>
      </c>
      <c r="AK130" s="112">
        <f t="shared" si="53"/>
        <v>1500000</v>
      </c>
      <c r="AL130" s="112">
        <f t="shared" si="53"/>
        <v>1550000</v>
      </c>
      <c r="AM130" s="112">
        <f t="shared" si="53"/>
        <v>1600000</v>
      </c>
      <c r="AN130" s="112">
        <f t="shared" si="53"/>
        <v>1650000</v>
      </c>
      <c r="AO130" s="112">
        <f t="shared" si="53"/>
        <v>1700000</v>
      </c>
      <c r="AP130" s="112">
        <f t="shared" si="53"/>
        <v>1750000</v>
      </c>
      <c r="AQ130" s="112">
        <f t="shared" si="53"/>
        <v>1800000</v>
      </c>
    </row>
    <row r="131" spans="2:43" ht="16.5" thickTop="1" thickBot="1" x14ac:dyDescent="0.3">
      <c r="B131" s="63" t="str">
        <f t="shared" ref="B131:C146" si="54">+B107</f>
        <v>Impianti 1</v>
      </c>
      <c r="C131" s="63" t="str">
        <f t="shared" si="54"/>
        <v>Impianti e Attrezzature</v>
      </c>
      <c r="H131" s="112">
        <f t="shared" ref="H131:H148" si="55">+H107</f>
        <v>0</v>
      </c>
      <c r="I131" s="112">
        <f t="shared" ref="I131:X146" si="56">+H131+I107</f>
        <v>24000</v>
      </c>
      <c r="J131" s="112">
        <f t="shared" si="56"/>
        <v>48000</v>
      </c>
      <c r="K131" s="112">
        <f t="shared" si="56"/>
        <v>72000</v>
      </c>
      <c r="L131" s="112">
        <f t="shared" si="56"/>
        <v>96000</v>
      </c>
      <c r="M131" s="112">
        <f t="shared" si="56"/>
        <v>120000</v>
      </c>
      <c r="N131" s="112">
        <f t="shared" si="56"/>
        <v>144000</v>
      </c>
      <c r="O131" s="112">
        <f t="shared" si="56"/>
        <v>168000</v>
      </c>
      <c r="P131" s="112">
        <f t="shared" si="56"/>
        <v>192000</v>
      </c>
      <c r="Q131" s="112">
        <f t="shared" si="56"/>
        <v>216000</v>
      </c>
      <c r="R131" s="112">
        <f t="shared" si="56"/>
        <v>240000</v>
      </c>
      <c r="S131" s="112">
        <f t="shared" si="56"/>
        <v>264000</v>
      </c>
      <c r="T131" s="112">
        <f t="shared" si="56"/>
        <v>288000</v>
      </c>
      <c r="U131" s="112">
        <f t="shared" si="56"/>
        <v>312000</v>
      </c>
      <c r="V131" s="112">
        <f t="shared" si="56"/>
        <v>336000</v>
      </c>
      <c r="W131" s="112">
        <f t="shared" si="56"/>
        <v>360000</v>
      </c>
      <c r="X131" s="112">
        <f t="shared" si="56"/>
        <v>384000</v>
      </c>
      <c r="Y131" s="112">
        <f t="shared" si="53"/>
        <v>408000</v>
      </c>
      <c r="Z131" s="112">
        <f t="shared" si="53"/>
        <v>432000</v>
      </c>
      <c r="AA131" s="112">
        <f t="shared" si="53"/>
        <v>456000</v>
      </c>
      <c r="AB131" s="112">
        <f t="shared" si="53"/>
        <v>480000</v>
      </c>
      <c r="AC131" s="112">
        <f t="shared" si="53"/>
        <v>504000</v>
      </c>
      <c r="AD131" s="112">
        <f t="shared" si="53"/>
        <v>528000</v>
      </c>
      <c r="AE131" s="112">
        <f t="shared" si="53"/>
        <v>552000</v>
      </c>
      <c r="AF131" s="112">
        <f t="shared" si="53"/>
        <v>576000</v>
      </c>
      <c r="AG131" s="112">
        <f t="shared" si="53"/>
        <v>600000</v>
      </c>
      <c r="AH131" s="112">
        <f t="shared" si="53"/>
        <v>624000</v>
      </c>
      <c r="AI131" s="112">
        <f t="shared" si="53"/>
        <v>648000</v>
      </c>
      <c r="AJ131" s="112">
        <f t="shared" si="53"/>
        <v>672000</v>
      </c>
      <c r="AK131" s="112">
        <f t="shared" si="53"/>
        <v>696000</v>
      </c>
      <c r="AL131" s="112">
        <f t="shared" si="53"/>
        <v>720000</v>
      </c>
      <c r="AM131" s="112">
        <f t="shared" si="53"/>
        <v>744000</v>
      </c>
      <c r="AN131" s="112">
        <f t="shared" si="53"/>
        <v>768000</v>
      </c>
      <c r="AO131" s="112">
        <f t="shared" si="53"/>
        <v>792000</v>
      </c>
      <c r="AP131" s="112">
        <f t="shared" si="53"/>
        <v>816000</v>
      </c>
      <c r="AQ131" s="112">
        <f t="shared" si="53"/>
        <v>840000</v>
      </c>
    </row>
    <row r="132" spans="2:43" ht="16.5" thickTop="1" thickBot="1" x14ac:dyDescent="0.3">
      <c r="B132" s="63" t="str">
        <f t="shared" si="54"/>
        <v>Attrezzature 1</v>
      </c>
      <c r="C132" s="63" t="str">
        <f t="shared" si="54"/>
        <v>Immobili</v>
      </c>
      <c r="H132" s="112">
        <f t="shared" si="55"/>
        <v>0</v>
      </c>
      <c r="I132" s="112">
        <f t="shared" si="56"/>
        <v>0</v>
      </c>
      <c r="J132" s="112">
        <f t="shared" si="53"/>
        <v>0</v>
      </c>
      <c r="K132" s="112">
        <f t="shared" si="53"/>
        <v>0</v>
      </c>
      <c r="L132" s="112">
        <f t="shared" si="53"/>
        <v>0</v>
      </c>
      <c r="M132" s="112">
        <f t="shared" si="53"/>
        <v>0</v>
      </c>
      <c r="N132" s="112">
        <f t="shared" si="53"/>
        <v>0</v>
      </c>
      <c r="O132" s="112">
        <f t="shared" si="53"/>
        <v>0</v>
      </c>
      <c r="P132" s="112">
        <f t="shared" si="53"/>
        <v>0</v>
      </c>
      <c r="Q132" s="112">
        <f t="shared" si="53"/>
        <v>0</v>
      </c>
      <c r="R132" s="112">
        <f t="shared" si="53"/>
        <v>0</v>
      </c>
      <c r="S132" s="112">
        <f t="shared" si="53"/>
        <v>0</v>
      </c>
      <c r="T132" s="112">
        <f t="shared" si="53"/>
        <v>0</v>
      </c>
      <c r="U132" s="112">
        <f t="shared" si="53"/>
        <v>0</v>
      </c>
      <c r="V132" s="112">
        <f t="shared" si="53"/>
        <v>0</v>
      </c>
      <c r="W132" s="112">
        <f t="shared" si="53"/>
        <v>0</v>
      </c>
      <c r="X132" s="112">
        <f t="shared" si="53"/>
        <v>0</v>
      </c>
      <c r="Y132" s="112">
        <f t="shared" si="53"/>
        <v>0</v>
      </c>
      <c r="Z132" s="112">
        <f t="shared" si="53"/>
        <v>0</v>
      </c>
      <c r="AA132" s="112">
        <f t="shared" si="53"/>
        <v>0</v>
      </c>
      <c r="AB132" s="112">
        <f t="shared" si="53"/>
        <v>0</v>
      </c>
      <c r="AC132" s="112">
        <f t="shared" si="53"/>
        <v>0</v>
      </c>
      <c r="AD132" s="112">
        <f t="shared" si="53"/>
        <v>0</v>
      </c>
      <c r="AE132" s="112">
        <f t="shared" si="53"/>
        <v>0</v>
      </c>
      <c r="AF132" s="112">
        <f t="shared" si="53"/>
        <v>0</v>
      </c>
      <c r="AG132" s="112">
        <f t="shared" si="53"/>
        <v>0</v>
      </c>
      <c r="AH132" s="112">
        <f t="shared" si="53"/>
        <v>0</v>
      </c>
      <c r="AI132" s="112">
        <f t="shared" si="53"/>
        <v>0</v>
      </c>
      <c r="AJ132" s="112">
        <f t="shared" si="53"/>
        <v>0</v>
      </c>
      <c r="AK132" s="112">
        <f t="shared" si="53"/>
        <v>0</v>
      </c>
      <c r="AL132" s="112">
        <f t="shared" si="53"/>
        <v>0</v>
      </c>
      <c r="AM132" s="112">
        <f t="shared" si="53"/>
        <v>0</v>
      </c>
      <c r="AN132" s="112">
        <f t="shared" si="53"/>
        <v>0</v>
      </c>
      <c r="AO132" s="112">
        <f t="shared" si="53"/>
        <v>0</v>
      </c>
      <c r="AP132" s="112">
        <f t="shared" si="53"/>
        <v>0</v>
      </c>
      <c r="AQ132" s="112">
        <f t="shared" si="53"/>
        <v>0</v>
      </c>
    </row>
    <row r="133" spans="2:43" ht="16.5" thickTop="1" thickBot="1" x14ac:dyDescent="0.3">
      <c r="B133" s="63" t="str">
        <f t="shared" si="54"/>
        <v>Costi Impianto 1</v>
      </c>
      <c r="C133" s="63" t="str">
        <f t="shared" si="54"/>
        <v>Immateriali</v>
      </c>
      <c r="H133" s="112">
        <f t="shared" si="55"/>
        <v>0</v>
      </c>
      <c r="I133" s="112">
        <f t="shared" si="56"/>
        <v>0</v>
      </c>
      <c r="J133" s="112">
        <f t="shared" si="53"/>
        <v>0</v>
      </c>
      <c r="K133" s="112">
        <f t="shared" si="53"/>
        <v>0</v>
      </c>
      <c r="L133" s="112">
        <f t="shared" si="53"/>
        <v>0</v>
      </c>
      <c r="M133" s="112">
        <f t="shared" si="53"/>
        <v>0</v>
      </c>
      <c r="N133" s="112">
        <f t="shared" si="53"/>
        <v>0</v>
      </c>
      <c r="O133" s="112">
        <f t="shared" si="53"/>
        <v>0</v>
      </c>
      <c r="P133" s="112">
        <f t="shared" si="53"/>
        <v>0</v>
      </c>
      <c r="Q133" s="112">
        <f t="shared" si="53"/>
        <v>0</v>
      </c>
      <c r="R133" s="112">
        <f t="shared" si="53"/>
        <v>0</v>
      </c>
      <c r="S133" s="112">
        <f t="shared" si="53"/>
        <v>0</v>
      </c>
      <c r="T133" s="112">
        <f t="shared" si="53"/>
        <v>0</v>
      </c>
      <c r="U133" s="112">
        <f t="shared" si="53"/>
        <v>0</v>
      </c>
      <c r="V133" s="112">
        <f t="shared" si="53"/>
        <v>0</v>
      </c>
      <c r="W133" s="112">
        <f t="shared" si="53"/>
        <v>0</v>
      </c>
      <c r="X133" s="112">
        <f t="shared" si="53"/>
        <v>0</v>
      </c>
      <c r="Y133" s="112">
        <f t="shared" si="53"/>
        <v>0</v>
      </c>
      <c r="Z133" s="112">
        <f t="shared" si="53"/>
        <v>0</v>
      </c>
      <c r="AA133" s="112">
        <f t="shared" si="53"/>
        <v>0</v>
      </c>
      <c r="AB133" s="112">
        <f t="shared" si="53"/>
        <v>0</v>
      </c>
      <c r="AC133" s="112">
        <f t="shared" si="53"/>
        <v>0</v>
      </c>
      <c r="AD133" s="112">
        <f t="shared" si="53"/>
        <v>0</v>
      </c>
      <c r="AE133" s="112">
        <f t="shared" si="53"/>
        <v>0</v>
      </c>
      <c r="AF133" s="112">
        <f t="shared" si="53"/>
        <v>0</v>
      </c>
      <c r="AG133" s="112">
        <f t="shared" si="53"/>
        <v>0</v>
      </c>
      <c r="AH133" s="112">
        <f t="shared" si="53"/>
        <v>0</v>
      </c>
      <c r="AI133" s="112">
        <f t="shared" si="53"/>
        <v>0</v>
      </c>
      <c r="AJ133" s="112">
        <f t="shared" si="53"/>
        <v>0</v>
      </c>
      <c r="AK133" s="112">
        <f t="shared" si="53"/>
        <v>0</v>
      </c>
      <c r="AL133" s="112">
        <f t="shared" si="53"/>
        <v>0</v>
      </c>
      <c r="AM133" s="112">
        <f t="shared" si="53"/>
        <v>0</v>
      </c>
      <c r="AN133" s="112">
        <f t="shared" si="53"/>
        <v>0</v>
      </c>
      <c r="AO133" s="112">
        <f t="shared" si="53"/>
        <v>0</v>
      </c>
      <c r="AP133" s="112">
        <f t="shared" si="53"/>
        <v>0</v>
      </c>
      <c r="AQ133" s="112">
        <f t="shared" si="53"/>
        <v>0</v>
      </c>
    </row>
    <row r="134" spans="2:43" ht="16.5" thickTop="1" thickBot="1" x14ac:dyDescent="0.3">
      <c r="B134" s="63" t="str">
        <f t="shared" si="54"/>
        <v>Brevetti</v>
      </c>
      <c r="C134" s="63" t="str">
        <f t="shared" si="54"/>
        <v>Immateriali</v>
      </c>
      <c r="H134" s="112">
        <f t="shared" si="55"/>
        <v>0</v>
      </c>
      <c r="I134" s="112">
        <f t="shared" si="56"/>
        <v>0</v>
      </c>
      <c r="J134" s="112">
        <f t="shared" si="53"/>
        <v>0</v>
      </c>
      <c r="K134" s="112">
        <f t="shared" si="53"/>
        <v>0</v>
      </c>
      <c r="L134" s="112">
        <f t="shared" si="53"/>
        <v>0</v>
      </c>
      <c r="M134" s="112">
        <f t="shared" si="53"/>
        <v>0</v>
      </c>
      <c r="N134" s="112">
        <f t="shared" si="53"/>
        <v>0</v>
      </c>
      <c r="O134" s="112">
        <f t="shared" si="53"/>
        <v>0</v>
      </c>
      <c r="P134" s="112">
        <f t="shared" si="53"/>
        <v>0</v>
      </c>
      <c r="Q134" s="112">
        <f t="shared" si="53"/>
        <v>0</v>
      </c>
      <c r="R134" s="112">
        <f t="shared" si="53"/>
        <v>0</v>
      </c>
      <c r="S134" s="112">
        <f t="shared" si="53"/>
        <v>0</v>
      </c>
      <c r="T134" s="112">
        <f t="shared" si="53"/>
        <v>0</v>
      </c>
      <c r="U134" s="112">
        <f t="shared" si="53"/>
        <v>0</v>
      </c>
      <c r="V134" s="112">
        <f t="shared" si="53"/>
        <v>0</v>
      </c>
      <c r="W134" s="112">
        <f t="shared" si="53"/>
        <v>0</v>
      </c>
      <c r="X134" s="112">
        <f t="shared" si="53"/>
        <v>0</v>
      </c>
      <c r="Y134" s="112">
        <f t="shared" si="53"/>
        <v>0</v>
      </c>
      <c r="Z134" s="112">
        <f t="shared" si="53"/>
        <v>0</v>
      </c>
      <c r="AA134" s="112">
        <f t="shared" si="53"/>
        <v>0</v>
      </c>
      <c r="AB134" s="112">
        <f t="shared" si="53"/>
        <v>0</v>
      </c>
      <c r="AC134" s="112">
        <f t="shared" si="53"/>
        <v>0</v>
      </c>
      <c r="AD134" s="112">
        <f t="shared" si="53"/>
        <v>0</v>
      </c>
      <c r="AE134" s="112">
        <f t="shared" si="53"/>
        <v>0</v>
      </c>
      <c r="AF134" s="112">
        <f t="shared" si="53"/>
        <v>0</v>
      </c>
      <c r="AG134" s="112">
        <f t="shared" si="53"/>
        <v>0</v>
      </c>
      <c r="AH134" s="112">
        <f t="shared" si="53"/>
        <v>0</v>
      </c>
      <c r="AI134" s="112">
        <f t="shared" si="53"/>
        <v>0</v>
      </c>
      <c r="AJ134" s="112">
        <f t="shared" si="53"/>
        <v>0</v>
      </c>
      <c r="AK134" s="112">
        <f t="shared" si="53"/>
        <v>0</v>
      </c>
      <c r="AL134" s="112">
        <f t="shared" si="53"/>
        <v>0</v>
      </c>
      <c r="AM134" s="112">
        <f t="shared" si="53"/>
        <v>0</v>
      </c>
      <c r="AN134" s="112">
        <f t="shared" si="53"/>
        <v>0</v>
      </c>
      <c r="AO134" s="112">
        <f t="shared" si="53"/>
        <v>0</v>
      </c>
      <c r="AP134" s="112">
        <f t="shared" si="53"/>
        <v>0</v>
      </c>
      <c r="AQ134" s="112">
        <f t="shared" si="53"/>
        <v>0</v>
      </c>
    </row>
    <row r="135" spans="2:43" ht="16.5" thickTop="1" thickBot="1" x14ac:dyDescent="0.3">
      <c r="B135" s="63" t="str">
        <f t="shared" si="54"/>
        <v>Fabbricato 2</v>
      </c>
      <c r="C135" s="63" t="str">
        <f t="shared" si="54"/>
        <v>Immobili</v>
      </c>
      <c r="H135" s="112">
        <f t="shared" si="55"/>
        <v>0</v>
      </c>
      <c r="I135" s="112">
        <f t="shared" si="56"/>
        <v>0</v>
      </c>
      <c r="J135" s="112">
        <f t="shared" si="53"/>
        <v>0</v>
      </c>
      <c r="K135" s="112">
        <f t="shared" si="53"/>
        <v>0</v>
      </c>
      <c r="L135" s="112">
        <f t="shared" si="53"/>
        <v>0</v>
      </c>
      <c r="M135" s="112">
        <f t="shared" si="53"/>
        <v>0</v>
      </c>
      <c r="N135" s="112">
        <f t="shared" si="53"/>
        <v>0</v>
      </c>
      <c r="O135" s="112">
        <f t="shared" si="53"/>
        <v>0</v>
      </c>
      <c r="P135" s="112">
        <f t="shared" si="53"/>
        <v>0</v>
      </c>
      <c r="Q135" s="112">
        <f t="shared" si="53"/>
        <v>0</v>
      </c>
      <c r="R135" s="112">
        <f t="shared" si="53"/>
        <v>0</v>
      </c>
      <c r="S135" s="112">
        <f t="shared" si="53"/>
        <v>0</v>
      </c>
      <c r="T135" s="112">
        <f t="shared" si="53"/>
        <v>0</v>
      </c>
      <c r="U135" s="112">
        <f t="shared" si="53"/>
        <v>0</v>
      </c>
      <c r="V135" s="112">
        <f t="shared" si="53"/>
        <v>0</v>
      </c>
      <c r="W135" s="112">
        <f t="shared" si="53"/>
        <v>0</v>
      </c>
      <c r="X135" s="112">
        <f t="shared" si="53"/>
        <v>0</v>
      </c>
      <c r="Y135" s="112">
        <f t="shared" si="53"/>
        <v>0</v>
      </c>
      <c r="Z135" s="112">
        <f t="shared" si="53"/>
        <v>0</v>
      </c>
      <c r="AA135" s="112">
        <f t="shared" si="53"/>
        <v>0</v>
      </c>
      <c r="AB135" s="112">
        <f t="shared" si="53"/>
        <v>0</v>
      </c>
      <c r="AC135" s="112">
        <f t="shared" si="53"/>
        <v>0</v>
      </c>
      <c r="AD135" s="112">
        <f t="shared" si="53"/>
        <v>0</v>
      </c>
      <c r="AE135" s="112">
        <f t="shared" si="53"/>
        <v>0</v>
      </c>
      <c r="AF135" s="112">
        <f t="shared" si="53"/>
        <v>0</v>
      </c>
      <c r="AG135" s="112">
        <f t="shared" si="53"/>
        <v>0</v>
      </c>
      <c r="AH135" s="112">
        <f t="shared" si="53"/>
        <v>0</v>
      </c>
      <c r="AI135" s="112">
        <f t="shared" si="53"/>
        <v>0</v>
      </c>
      <c r="AJ135" s="112">
        <f t="shared" si="53"/>
        <v>0</v>
      </c>
      <c r="AK135" s="112">
        <f t="shared" si="53"/>
        <v>0</v>
      </c>
      <c r="AL135" s="112">
        <f t="shared" si="53"/>
        <v>0</v>
      </c>
      <c r="AM135" s="112">
        <f t="shared" si="53"/>
        <v>0</v>
      </c>
      <c r="AN135" s="112">
        <f t="shared" si="53"/>
        <v>0</v>
      </c>
      <c r="AO135" s="112">
        <f t="shared" si="53"/>
        <v>0</v>
      </c>
      <c r="AP135" s="112">
        <f t="shared" si="53"/>
        <v>0</v>
      </c>
      <c r="AQ135" s="112">
        <f t="shared" si="53"/>
        <v>0</v>
      </c>
    </row>
    <row r="136" spans="2:43" ht="16.5" thickTop="1" thickBot="1" x14ac:dyDescent="0.3">
      <c r="B136" s="63" t="str">
        <f t="shared" si="54"/>
        <v/>
      </c>
      <c r="C136" s="63" t="str">
        <f t="shared" si="54"/>
        <v>Impianti e Attrezzature</v>
      </c>
      <c r="H136" s="112">
        <f t="shared" si="55"/>
        <v>0</v>
      </c>
      <c r="I136" s="112">
        <f t="shared" si="56"/>
        <v>0</v>
      </c>
      <c r="J136" s="112">
        <f t="shared" si="53"/>
        <v>0</v>
      </c>
      <c r="K136" s="112">
        <f t="shared" si="53"/>
        <v>0</v>
      </c>
      <c r="L136" s="112">
        <f t="shared" si="53"/>
        <v>0</v>
      </c>
      <c r="M136" s="112">
        <f t="shared" si="53"/>
        <v>0</v>
      </c>
      <c r="N136" s="112">
        <f t="shared" si="53"/>
        <v>0</v>
      </c>
      <c r="O136" s="112">
        <f t="shared" si="53"/>
        <v>0</v>
      </c>
      <c r="P136" s="112">
        <f t="shared" si="53"/>
        <v>0</v>
      </c>
      <c r="Q136" s="112">
        <f t="shared" si="53"/>
        <v>0</v>
      </c>
      <c r="R136" s="112">
        <f t="shared" si="53"/>
        <v>0</v>
      </c>
      <c r="S136" s="112">
        <f t="shared" si="53"/>
        <v>0</v>
      </c>
      <c r="T136" s="112">
        <f t="shared" si="53"/>
        <v>0</v>
      </c>
      <c r="U136" s="112">
        <f t="shared" si="53"/>
        <v>0</v>
      </c>
      <c r="V136" s="112">
        <f t="shared" si="53"/>
        <v>0</v>
      </c>
      <c r="W136" s="112">
        <f t="shared" si="53"/>
        <v>0</v>
      </c>
      <c r="X136" s="112">
        <f t="shared" si="53"/>
        <v>0</v>
      </c>
      <c r="Y136" s="112">
        <f t="shared" si="53"/>
        <v>0</v>
      </c>
      <c r="Z136" s="112">
        <f t="shared" si="53"/>
        <v>0</v>
      </c>
      <c r="AA136" s="112">
        <f t="shared" si="53"/>
        <v>0</v>
      </c>
      <c r="AB136" s="112">
        <f t="shared" si="53"/>
        <v>0</v>
      </c>
      <c r="AC136" s="112">
        <f t="shared" si="53"/>
        <v>0</v>
      </c>
      <c r="AD136" s="112">
        <f t="shared" si="53"/>
        <v>0</v>
      </c>
      <c r="AE136" s="112">
        <f t="shared" si="53"/>
        <v>0</v>
      </c>
      <c r="AF136" s="112">
        <f t="shared" si="53"/>
        <v>0</v>
      </c>
      <c r="AG136" s="112">
        <f t="shared" si="53"/>
        <v>0</v>
      </c>
      <c r="AH136" s="112">
        <f t="shared" si="53"/>
        <v>0</v>
      </c>
      <c r="AI136" s="112">
        <f t="shared" si="53"/>
        <v>0</v>
      </c>
      <c r="AJ136" s="112">
        <f t="shared" si="53"/>
        <v>0</v>
      </c>
      <c r="AK136" s="112">
        <f t="shared" si="53"/>
        <v>0</v>
      </c>
      <c r="AL136" s="112">
        <f t="shared" si="53"/>
        <v>0</v>
      </c>
      <c r="AM136" s="112">
        <f t="shared" si="53"/>
        <v>0</v>
      </c>
      <c r="AN136" s="112">
        <f t="shared" si="53"/>
        <v>0</v>
      </c>
      <c r="AO136" s="112">
        <f t="shared" si="53"/>
        <v>0</v>
      </c>
      <c r="AP136" s="112">
        <f t="shared" si="53"/>
        <v>0</v>
      </c>
      <c r="AQ136" s="112">
        <f t="shared" si="53"/>
        <v>0</v>
      </c>
    </row>
    <row r="137" spans="2:43" ht="16.5" thickTop="1" thickBot="1" x14ac:dyDescent="0.3">
      <c r="B137" s="63" t="str">
        <f t="shared" si="54"/>
        <v/>
      </c>
      <c r="C137" s="63" t="str">
        <f t="shared" si="54"/>
        <v>Immobili</v>
      </c>
      <c r="H137" s="112">
        <f t="shared" si="55"/>
        <v>0</v>
      </c>
      <c r="I137" s="112">
        <f t="shared" si="56"/>
        <v>0</v>
      </c>
      <c r="J137" s="112">
        <f t="shared" si="53"/>
        <v>0</v>
      </c>
      <c r="K137" s="112">
        <f t="shared" si="53"/>
        <v>0</v>
      </c>
      <c r="L137" s="112">
        <f t="shared" si="53"/>
        <v>0</v>
      </c>
      <c r="M137" s="112">
        <f t="shared" si="53"/>
        <v>0</v>
      </c>
      <c r="N137" s="112">
        <f t="shared" si="53"/>
        <v>0</v>
      </c>
      <c r="O137" s="112">
        <f t="shared" si="53"/>
        <v>0</v>
      </c>
      <c r="P137" s="112">
        <f t="shared" si="53"/>
        <v>0</v>
      </c>
      <c r="Q137" s="112">
        <f t="shared" si="53"/>
        <v>0</v>
      </c>
      <c r="R137" s="112">
        <f t="shared" si="53"/>
        <v>0</v>
      </c>
      <c r="S137" s="112">
        <f t="shared" si="53"/>
        <v>0</v>
      </c>
      <c r="T137" s="112">
        <f t="shared" si="53"/>
        <v>0</v>
      </c>
      <c r="U137" s="112">
        <f t="shared" si="53"/>
        <v>0</v>
      </c>
      <c r="V137" s="112">
        <f t="shared" si="53"/>
        <v>0</v>
      </c>
      <c r="W137" s="112">
        <f t="shared" si="53"/>
        <v>0</v>
      </c>
      <c r="X137" s="112">
        <f t="shared" si="53"/>
        <v>0</v>
      </c>
      <c r="Y137" s="112">
        <f t="shared" si="53"/>
        <v>0</v>
      </c>
      <c r="Z137" s="112">
        <f t="shared" si="53"/>
        <v>0</v>
      </c>
      <c r="AA137" s="112">
        <f t="shared" si="53"/>
        <v>0</v>
      </c>
      <c r="AB137" s="112">
        <f t="shared" si="53"/>
        <v>0</v>
      </c>
      <c r="AC137" s="112">
        <f t="shared" si="53"/>
        <v>0</v>
      </c>
      <c r="AD137" s="112">
        <f t="shared" si="53"/>
        <v>0</v>
      </c>
      <c r="AE137" s="112">
        <f t="shared" si="53"/>
        <v>0</v>
      </c>
      <c r="AF137" s="112">
        <f t="shared" si="53"/>
        <v>0</v>
      </c>
      <c r="AG137" s="112">
        <f t="shared" si="53"/>
        <v>0</v>
      </c>
      <c r="AH137" s="112">
        <f t="shared" si="53"/>
        <v>0</v>
      </c>
      <c r="AI137" s="112">
        <f t="shared" si="53"/>
        <v>0</v>
      </c>
      <c r="AJ137" s="112">
        <f t="shared" si="53"/>
        <v>0</v>
      </c>
      <c r="AK137" s="112">
        <f t="shared" si="53"/>
        <v>0</v>
      </c>
      <c r="AL137" s="112">
        <f t="shared" si="53"/>
        <v>0</v>
      </c>
      <c r="AM137" s="112">
        <f t="shared" si="53"/>
        <v>0</v>
      </c>
      <c r="AN137" s="112">
        <f t="shared" si="53"/>
        <v>0</v>
      </c>
      <c r="AO137" s="112">
        <f t="shared" si="53"/>
        <v>0</v>
      </c>
      <c r="AP137" s="112">
        <f t="shared" ref="J137:AQ145" si="57">+AO137+AP113</f>
        <v>0</v>
      </c>
      <c r="AQ137" s="112">
        <f t="shared" si="57"/>
        <v>0</v>
      </c>
    </row>
    <row r="138" spans="2:43" ht="16.5" thickTop="1" thickBot="1" x14ac:dyDescent="0.3">
      <c r="B138" s="63" t="str">
        <f t="shared" si="54"/>
        <v/>
      </c>
      <c r="C138" s="63" t="str">
        <f t="shared" si="54"/>
        <v>Immobili</v>
      </c>
      <c r="H138" s="112">
        <f t="shared" si="55"/>
        <v>0</v>
      </c>
      <c r="I138" s="112">
        <f t="shared" si="56"/>
        <v>0</v>
      </c>
      <c r="J138" s="112">
        <f t="shared" si="57"/>
        <v>0</v>
      </c>
      <c r="K138" s="112">
        <f t="shared" si="57"/>
        <v>0</v>
      </c>
      <c r="L138" s="112">
        <f t="shared" si="57"/>
        <v>0</v>
      </c>
      <c r="M138" s="112">
        <f t="shared" si="57"/>
        <v>0</v>
      </c>
      <c r="N138" s="112">
        <f t="shared" si="57"/>
        <v>0</v>
      </c>
      <c r="O138" s="112">
        <f t="shared" si="57"/>
        <v>0</v>
      </c>
      <c r="P138" s="112">
        <f t="shared" si="57"/>
        <v>0</v>
      </c>
      <c r="Q138" s="112">
        <f t="shared" si="57"/>
        <v>0</v>
      </c>
      <c r="R138" s="112">
        <f t="shared" si="57"/>
        <v>0</v>
      </c>
      <c r="S138" s="112">
        <f t="shared" si="57"/>
        <v>0</v>
      </c>
      <c r="T138" s="112">
        <f t="shared" si="57"/>
        <v>0</v>
      </c>
      <c r="U138" s="112">
        <f t="shared" si="57"/>
        <v>0</v>
      </c>
      <c r="V138" s="112">
        <f t="shared" si="57"/>
        <v>0</v>
      </c>
      <c r="W138" s="112">
        <f t="shared" si="57"/>
        <v>0</v>
      </c>
      <c r="X138" s="112">
        <f t="shared" si="57"/>
        <v>0</v>
      </c>
      <c r="Y138" s="112">
        <f t="shared" si="57"/>
        <v>0</v>
      </c>
      <c r="Z138" s="112">
        <f t="shared" si="57"/>
        <v>0</v>
      </c>
      <c r="AA138" s="112">
        <f t="shared" si="57"/>
        <v>0</v>
      </c>
      <c r="AB138" s="112">
        <f t="shared" si="57"/>
        <v>0</v>
      </c>
      <c r="AC138" s="112">
        <f t="shared" si="57"/>
        <v>0</v>
      </c>
      <c r="AD138" s="112">
        <f t="shared" si="57"/>
        <v>0</v>
      </c>
      <c r="AE138" s="112">
        <f t="shared" si="57"/>
        <v>0</v>
      </c>
      <c r="AF138" s="112">
        <f t="shared" si="57"/>
        <v>0</v>
      </c>
      <c r="AG138" s="112">
        <f t="shared" si="57"/>
        <v>0</v>
      </c>
      <c r="AH138" s="112">
        <f t="shared" si="57"/>
        <v>0</v>
      </c>
      <c r="AI138" s="112">
        <f t="shared" si="57"/>
        <v>0</v>
      </c>
      <c r="AJ138" s="112">
        <f t="shared" si="57"/>
        <v>0</v>
      </c>
      <c r="AK138" s="112">
        <f t="shared" si="57"/>
        <v>0</v>
      </c>
      <c r="AL138" s="112">
        <f t="shared" si="57"/>
        <v>0</v>
      </c>
      <c r="AM138" s="112">
        <f t="shared" si="57"/>
        <v>0</v>
      </c>
      <c r="AN138" s="112">
        <f t="shared" si="57"/>
        <v>0</v>
      </c>
      <c r="AO138" s="112">
        <f t="shared" si="57"/>
        <v>0</v>
      </c>
      <c r="AP138" s="112">
        <f t="shared" si="57"/>
        <v>0</v>
      </c>
      <c r="AQ138" s="112">
        <f t="shared" si="57"/>
        <v>0</v>
      </c>
    </row>
    <row r="139" spans="2:43" ht="16.5" thickTop="1" thickBot="1" x14ac:dyDescent="0.3">
      <c r="B139" s="63" t="str">
        <f t="shared" si="54"/>
        <v/>
      </c>
      <c r="C139" s="63" t="str">
        <f t="shared" si="54"/>
        <v>Immobili</v>
      </c>
      <c r="H139" s="112">
        <f t="shared" si="55"/>
        <v>0</v>
      </c>
      <c r="I139" s="112">
        <f t="shared" si="56"/>
        <v>0</v>
      </c>
      <c r="J139" s="112">
        <f t="shared" si="57"/>
        <v>0</v>
      </c>
      <c r="K139" s="112">
        <f t="shared" si="57"/>
        <v>0</v>
      </c>
      <c r="L139" s="112">
        <f t="shared" si="57"/>
        <v>0</v>
      </c>
      <c r="M139" s="112">
        <f t="shared" si="57"/>
        <v>0</v>
      </c>
      <c r="N139" s="112">
        <f t="shared" si="57"/>
        <v>0</v>
      </c>
      <c r="O139" s="112">
        <f t="shared" si="57"/>
        <v>0</v>
      </c>
      <c r="P139" s="112">
        <f t="shared" si="57"/>
        <v>0</v>
      </c>
      <c r="Q139" s="112">
        <f t="shared" si="57"/>
        <v>0</v>
      </c>
      <c r="R139" s="112">
        <f t="shared" si="57"/>
        <v>0</v>
      </c>
      <c r="S139" s="112">
        <f t="shared" si="57"/>
        <v>0</v>
      </c>
      <c r="T139" s="112">
        <f t="shared" si="57"/>
        <v>0</v>
      </c>
      <c r="U139" s="112">
        <f t="shared" si="57"/>
        <v>0</v>
      </c>
      <c r="V139" s="112">
        <f t="shared" si="57"/>
        <v>0</v>
      </c>
      <c r="W139" s="112">
        <f t="shared" si="57"/>
        <v>0</v>
      </c>
      <c r="X139" s="112">
        <f t="shared" si="57"/>
        <v>0</v>
      </c>
      <c r="Y139" s="112">
        <f t="shared" si="57"/>
        <v>0</v>
      </c>
      <c r="Z139" s="112">
        <f t="shared" si="57"/>
        <v>0</v>
      </c>
      <c r="AA139" s="112">
        <f t="shared" si="57"/>
        <v>0</v>
      </c>
      <c r="AB139" s="112">
        <f t="shared" si="57"/>
        <v>0</v>
      </c>
      <c r="AC139" s="112">
        <f t="shared" si="57"/>
        <v>0</v>
      </c>
      <c r="AD139" s="112">
        <f t="shared" si="57"/>
        <v>0</v>
      </c>
      <c r="AE139" s="112">
        <f t="shared" si="57"/>
        <v>0</v>
      </c>
      <c r="AF139" s="112">
        <f t="shared" si="57"/>
        <v>0</v>
      </c>
      <c r="AG139" s="112">
        <f t="shared" si="57"/>
        <v>0</v>
      </c>
      <c r="AH139" s="112">
        <f t="shared" si="57"/>
        <v>0</v>
      </c>
      <c r="AI139" s="112">
        <f t="shared" si="57"/>
        <v>0</v>
      </c>
      <c r="AJ139" s="112">
        <f t="shared" si="57"/>
        <v>0</v>
      </c>
      <c r="AK139" s="112">
        <f t="shared" si="57"/>
        <v>0</v>
      </c>
      <c r="AL139" s="112">
        <f t="shared" si="57"/>
        <v>0</v>
      </c>
      <c r="AM139" s="112">
        <f t="shared" si="57"/>
        <v>0</v>
      </c>
      <c r="AN139" s="112">
        <f t="shared" si="57"/>
        <v>0</v>
      </c>
      <c r="AO139" s="112">
        <f t="shared" si="57"/>
        <v>0</v>
      </c>
      <c r="AP139" s="112">
        <f t="shared" si="57"/>
        <v>0</v>
      </c>
      <c r="AQ139" s="112">
        <f t="shared" si="57"/>
        <v>0</v>
      </c>
    </row>
    <row r="140" spans="2:43" ht="16.5" thickTop="1" thickBot="1" x14ac:dyDescent="0.3">
      <c r="B140" s="63" t="str">
        <f t="shared" si="54"/>
        <v/>
      </c>
      <c r="C140" s="63" t="str">
        <f t="shared" si="54"/>
        <v>Immobili</v>
      </c>
      <c r="H140" s="112">
        <f t="shared" si="55"/>
        <v>0</v>
      </c>
      <c r="I140" s="112">
        <f t="shared" si="56"/>
        <v>0</v>
      </c>
      <c r="J140" s="112">
        <f t="shared" si="57"/>
        <v>0</v>
      </c>
      <c r="K140" s="112">
        <f t="shared" si="57"/>
        <v>0</v>
      </c>
      <c r="L140" s="112">
        <f t="shared" si="57"/>
        <v>0</v>
      </c>
      <c r="M140" s="112">
        <f t="shared" si="57"/>
        <v>0</v>
      </c>
      <c r="N140" s="112">
        <f t="shared" si="57"/>
        <v>0</v>
      </c>
      <c r="O140" s="112">
        <f t="shared" si="57"/>
        <v>0</v>
      </c>
      <c r="P140" s="112">
        <f t="shared" si="57"/>
        <v>0</v>
      </c>
      <c r="Q140" s="112">
        <f t="shared" si="57"/>
        <v>0</v>
      </c>
      <c r="R140" s="112">
        <f t="shared" si="57"/>
        <v>0</v>
      </c>
      <c r="S140" s="112">
        <f t="shared" si="57"/>
        <v>0</v>
      </c>
      <c r="T140" s="112">
        <f t="shared" si="57"/>
        <v>0</v>
      </c>
      <c r="U140" s="112">
        <f t="shared" si="57"/>
        <v>0</v>
      </c>
      <c r="V140" s="112">
        <f t="shared" si="57"/>
        <v>0</v>
      </c>
      <c r="W140" s="112">
        <f t="shared" si="57"/>
        <v>0</v>
      </c>
      <c r="X140" s="112">
        <f t="shared" si="57"/>
        <v>0</v>
      </c>
      <c r="Y140" s="112">
        <f t="shared" si="57"/>
        <v>0</v>
      </c>
      <c r="Z140" s="112">
        <f t="shared" si="57"/>
        <v>0</v>
      </c>
      <c r="AA140" s="112">
        <f t="shared" si="57"/>
        <v>0</v>
      </c>
      <c r="AB140" s="112">
        <f t="shared" si="57"/>
        <v>0</v>
      </c>
      <c r="AC140" s="112">
        <f t="shared" si="57"/>
        <v>0</v>
      </c>
      <c r="AD140" s="112">
        <f t="shared" si="57"/>
        <v>0</v>
      </c>
      <c r="AE140" s="112">
        <f t="shared" si="57"/>
        <v>0</v>
      </c>
      <c r="AF140" s="112">
        <f t="shared" si="57"/>
        <v>0</v>
      </c>
      <c r="AG140" s="112">
        <f t="shared" si="57"/>
        <v>0</v>
      </c>
      <c r="AH140" s="112">
        <f t="shared" si="57"/>
        <v>0</v>
      </c>
      <c r="AI140" s="112">
        <f t="shared" si="57"/>
        <v>0</v>
      </c>
      <c r="AJ140" s="112">
        <f t="shared" si="57"/>
        <v>0</v>
      </c>
      <c r="AK140" s="112">
        <f t="shared" si="57"/>
        <v>0</v>
      </c>
      <c r="AL140" s="112">
        <f t="shared" si="57"/>
        <v>0</v>
      </c>
      <c r="AM140" s="112">
        <f t="shared" si="57"/>
        <v>0</v>
      </c>
      <c r="AN140" s="112">
        <f t="shared" si="57"/>
        <v>0</v>
      </c>
      <c r="AO140" s="112">
        <f t="shared" si="57"/>
        <v>0</v>
      </c>
      <c r="AP140" s="112">
        <f t="shared" si="57"/>
        <v>0</v>
      </c>
      <c r="AQ140" s="112">
        <f t="shared" si="57"/>
        <v>0</v>
      </c>
    </row>
    <row r="141" spans="2:43" ht="16.5" thickTop="1" thickBot="1" x14ac:dyDescent="0.3">
      <c r="B141" s="63" t="str">
        <f t="shared" si="54"/>
        <v/>
      </c>
      <c r="C141" s="63" t="str">
        <f t="shared" si="54"/>
        <v>Immobili</v>
      </c>
      <c r="H141" s="112">
        <f t="shared" si="55"/>
        <v>0</v>
      </c>
      <c r="I141" s="112">
        <f t="shared" si="56"/>
        <v>0</v>
      </c>
      <c r="J141" s="112">
        <f t="shared" si="57"/>
        <v>0</v>
      </c>
      <c r="K141" s="112">
        <f t="shared" si="57"/>
        <v>0</v>
      </c>
      <c r="L141" s="112">
        <f t="shared" si="57"/>
        <v>0</v>
      </c>
      <c r="M141" s="112">
        <f t="shared" si="57"/>
        <v>0</v>
      </c>
      <c r="N141" s="112">
        <f t="shared" si="57"/>
        <v>0</v>
      </c>
      <c r="O141" s="112">
        <f t="shared" si="57"/>
        <v>0</v>
      </c>
      <c r="P141" s="112">
        <f t="shared" si="57"/>
        <v>0</v>
      </c>
      <c r="Q141" s="112">
        <f t="shared" si="57"/>
        <v>0</v>
      </c>
      <c r="R141" s="112">
        <f t="shared" si="57"/>
        <v>0</v>
      </c>
      <c r="S141" s="112">
        <f t="shared" si="57"/>
        <v>0</v>
      </c>
      <c r="T141" s="112">
        <f t="shared" si="57"/>
        <v>0</v>
      </c>
      <c r="U141" s="112">
        <f t="shared" si="57"/>
        <v>0</v>
      </c>
      <c r="V141" s="112">
        <f t="shared" si="57"/>
        <v>0</v>
      </c>
      <c r="W141" s="112">
        <f t="shared" si="57"/>
        <v>0</v>
      </c>
      <c r="X141" s="112">
        <f t="shared" si="57"/>
        <v>0</v>
      </c>
      <c r="Y141" s="112">
        <f t="shared" si="57"/>
        <v>0</v>
      </c>
      <c r="Z141" s="112">
        <f t="shared" si="57"/>
        <v>0</v>
      </c>
      <c r="AA141" s="112">
        <f t="shared" si="57"/>
        <v>0</v>
      </c>
      <c r="AB141" s="112">
        <f t="shared" si="57"/>
        <v>0</v>
      </c>
      <c r="AC141" s="112">
        <f t="shared" si="57"/>
        <v>0</v>
      </c>
      <c r="AD141" s="112">
        <f t="shared" si="57"/>
        <v>0</v>
      </c>
      <c r="AE141" s="112">
        <f t="shared" si="57"/>
        <v>0</v>
      </c>
      <c r="AF141" s="112">
        <f t="shared" si="57"/>
        <v>0</v>
      </c>
      <c r="AG141" s="112">
        <f t="shared" si="57"/>
        <v>0</v>
      </c>
      <c r="AH141" s="112">
        <f t="shared" si="57"/>
        <v>0</v>
      </c>
      <c r="AI141" s="112">
        <f t="shared" si="57"/>
        <v>0</v>
      </c>
      <c r="AJ141" s="112">
        <f t="shared" si="57"/>
        <v>0</v>
      </c>
      <c r="AK141" s="112">
        <f t="shared" si="57"/>
        <v>0</v>
      </c>
      <c r="AL141" s="112">
        <f t="shared" si="57"/>
        <v>0</v>
      </c>
      <c r="AM141" s="112">
        <f t="shared" si="57"/>
        <v>0</v>
      </c>
      <c r="AN141" s="112">
        <f t="shared" si="57"/>
        <v>0</v>
      </c>
      <c r="AO141" s="112">
        <f t="shared" si="57"/>
        <v>0</v>
      </c>
      <c r="AP141" s="112">
        <f t="shared" si="57"/>
        <v>0</v>
      </c>
      <c r="AQ141" s="112">
        <f t="shared" si="57"/>
        <v>0</v>
      </c>
    </row>
    <row r="142" spans="2:43" ht="16.5" thickTop="1" thickBot="1" x14ac:dyDescent="0.3">
      <c r="B142" s="63" t="str">
        <f t="shared" si="54"/>
        <v/>
      </c>
      <c r="C142" s="63" t="str">
        <f t="shared" si="54"/>
        <v>Immobili</v>
      </c>
      <c r="H142" s="112">
        <f t="shared" si="55"/>
        <v>0</v>
      </c>
      <c r="I142" s="112">
        <f t="shared" si="56"/>
        <v>0</v>
      </c>
      <c r="J142" s="112">
        <f t="shared" si="57"/>
        <v>0</v>
      </c>
      <c r="K142" s="112">
        <f t="shared" si="57"/>
        <v>0</v>
      </c>
      <c r="L142" s="112">
        <f t="shared" si="57"/>
        <v>0</v>
      </c>
      <c r="M142" s="112">
        <f t="shared" si="57"/>
        <v>0</v>
      </c>
      <c r="N142" s="112">
        <f t="shared" si="57"/>
        <v>0</v>
      </c>
      <c r="O142" s="112">
        <f t="shared" si="57"/>
        <v>0</v>
      </c>
      <c r="P142" s="112">
        <f t="shared" si="57"/>
        <v>0</v>
      </c>
      <c r="Q142" s="112">
        <f t="shared" si="57"/>
        <v>0</v>
      </c>
      <c r="R142" s="112">
        <f t="shared" si="57"/>
        <v>0</v>
      </c>
      <c r="S142" s="112">
        <f t="shared" si="57"/>
        <v>0</v>
      </c>
      <c r="T142" s="112">
        <f t="shared" si="57"/>
        <v>0</v>
      </c>
      <c r="U142" s="112">
        <f t="shared" si="57"/>
        <v>0</v>
      </c>
      <c r="V142" s="112">
        <f t="shared" si="57"/>
        <v>0</v>
      </c>
      <c r="W142" s="112">
        <f t="shared" si="57"/>
        <v>0</v>
      </c>
      <c r="X142" s="112">
        <f t="shared" si="57"/>
        <v>0</v>
      </c>
      <c r="Y142" s="112">
        <f t="shared" si="57"/>
        <v>0</v>
      </c>
      <c r="Z142" s="112">
        <f t="shared" si="57"/>
        <v>0</v>
      </c>
      <c r="AA142" s="112">
        <f t="shared" si="57"/>
        <v>0</v>
      </c>
      <c r="AB142" s="112">
        <f t="shared" si="57"/>
        <v>0</v>
      </c>
      <c r="AC142" s="112">
        <f t="shared" si="57"/>
        <v>0</v>
      </c>
      <c r="AD142" s="112">
        <f t="shared" si="57"/>
        <v>0</v>
      </c>
      <c r="AE142" s="112">
        <f t="shared" si="57"/>
        <v>0</v>
      </c>
      <c r="AF142" s="112">
        <f t="shared" si="57"/>
        <v>0</v>
      </c>
      <c r="AG142" s="112">
        <f t="shared" si="57"/>
        <v>0</v>
      </c>
      <c r="AH142" s="112">
        <f t="shared" si="57"/>
        <v>0</v>
      </c>
      <c r="AI142" s="112">
        <f t="shared" si="57"/>
        <v>0</v>
      </c>
      <c r="AJ142" s="112">
        <f t="shared" si="57"/>
        <v>0</v>
      </c>
      <c r="AK142" s="112">
        <f t="shared" si="57"/>
        <v>0</v>
      </c>
      <c r="AL142" s="112">
        <f t="shared" si="57"/>
        <v>0</v>
      </c>
      <c r="AM142" s="112">
        <f t="shared" si="57"/>
        <v>0</v>
      </c>
      <c r="AN142" s="112">
        <f t="shared" si="57"/>
        <v>0</v>
      </c>
      <c r="AO142" s="112">
        <f t="shared" si="57"/>
        <v>0</v>
      </c>
      <c r="AP142" s="112">
        <f t="shared" si="57"/>
        <v>0</v>
      </c>
      <c r="AQ142" s="112">
        <f t="shared" si="57"/>
        <v>0</v>
      </c>
    </row>
    <row r="143" spans="2:43" ht="16.5" thickTop="1" thickBot="1" x14ac:dyDescent="0.3">
      <c r="B143" s="63" t="str">
        <f t="shared" si="54"/>
        <v/>
      </c>
      <c r="C143" s="63" t="str">
        <f t="shared" si="54"/>
        <v>Immobili</v>
      </c>
      <c r="H143" s="112">
        <f t="shared" si="55"/>
        <v>0</v>
      </c>
      <c r="I143" s="112">
        <f t="shared" si="56"/>
        <v>0</v>
      </c>
      <c r="J143" s="112">
        <f t="shared" si="57"/>
        <v>0</v>
      </c>
      <c r="K143" s="112">
        <f t="shared" si="57"/>
        <v>0</v>
      </c>
      <c r="L143" s="112">
        <f t="shared" si="57"/>
        <v>0</v>
      </c>
      <c r="M143" s="112">
        <f t="shared" si="57"/>
        <v>0</v>
      </c>
      <c r="N143" s="112">
        <f t="shared" si="57"/>
        <v>0</v>
      </c>
      <c r="O143" s="112">
        <f t="shared" si="57"/>
        <v>0</v>
      </c>
      <c r="P143" s="112">
        <f t="shared" si="57"/>
        <v>0</v>
      </c>
      <c r="Q143" s="112">
        <f t="shared" si="57"/>
        <v>0</v>
      </c>
      <c r="R143" s="112">
        <f t="shared" si="57"/>
        <v>0</v>
      </c>
      <c r="S143" s="112">
        <f t="shared" si="57"/>
        <v>0</v>
      </c>
      <c r="T143" s="112">
        <f t="shared" si="57"/>
        <v>0</v>
      </c>
      <c r="U143" s="112">
        <f t="shared" si="57"/>
        <v>0</v>
      </c>
      <c r="V143" s="112">
        <f t="shared" si="57"/>
        <v>0</v>
      </c>
      <c r="W143" s="112">
        <f t="shared" si="57"/>
        <v>0</v>
      </c>
      <c r="X143" s="112">
        <f t="shared" si="57"/>
        <v>0</v>
      </c>
      <c r="Y143" s="112">
        <f t="shared" si="57"/>
        <v>0</v>
      </c>
      <c r="Z143" s="112">
        <f t="shared" si="57"/>
        <v>0</v>
      </c>
      <c r="AA143" s="112">
        <f t="shared" si="57"/>
        <v>0</v>
      </c>
      <c r="AB143" s="112">
        <f t="shared" si="57"/>
        <v>0</v>
      </c>
      <c r="AC143" s="112">
        <f t="shared" si="57"/>
        <v>0</v>
      </c>
      <c r="AD143" s="112">
        <f t="shared" si="57"/>
        <v>0</v>
      </c>
      <c r="AE143" s="112">
        <f t="shared" si="57"/>
        <v>0</v>
      </c>
      <c r="AF143" s="112">
        <f t="shared" si="57"/>
        <v>0</v>
      </c>
      <c r="AG143" s="112">
        <f t="shared" si="57"/>
        <v>0</v>
      </c>
      <c r="AH143" s="112">
        <f t="shared" si="57"/>
        <v>0</v>
      </c>
      <c r="AI143" s="112">
        <f t="shared" si="57"/>
        <v>0</v>
      </c>
      <c r="AJ143" s="112">
        <f t="shared" si="57"/>
        <v>0</v>
      </c>
      <c r="AK143" s="112">
        <f t="shared" si="57"/>
        <v>0</v>
      </c>
      <c r="AL143" s="112">
        <f t="shared" si="57"/>
        <v>0</v>
      </c>
      <c r="AM143" s="112">
        <f t="shared" si="57"/>
        <v>0</v>
      </c>
      <c r="AN143" s="112">
        <f t="shared" si="57"/>
        <v>0</v>
      </c>
      <c r="AO143" s="112">
        <f t="shared" si="57"/>
        <v>0</v>
      </c>
      <c r="AP143" s="112">
        <f t="shared" si="57"/>
        <v>0</v>
      </c>
      <c r="AQ143" s="112">
        <f t="shared" si="57"/>
        <v>0</v>
      </c>
    </row>
    <row r="144" spans="2:43" ht="16.5" thickTop="1" thickBot="1" x14ac:dyDescent="0.3">
      <c r="B144" s="63" t="str">
        <f t="shared" si="54"/>
        <v/>
      </c>
      <c r="C144" s="63" t="str">
        <f t="shared" si="54"/>
        <v>Immobili</v>
      </c>
      <c r="H144" s="112">
        <f t="shared" si="55"/>
        <v>0</v>
      </c>
      <c r="I144" s="112">
        <f t="shared" si="56"/>
        <v>0</v>
      </c>
      <c r="J144" s="112">
        <f t="shared" si="57"/>
        <v>0</v>
      </c>
      <c r="K144" s="112">
        <f t="shared" si="57"/>
        <v>0</v>
      </c>
      <c r="L144" s="112">
        <f t="shared" si="57"/>
        <v>0</v>
      </c>
      <c r="M144" s="112">
        <f t="shared" si="57"/>
        <v>0</v>
      </c>
      <c r="N144" s="112">
        <f t="shared" si="57"/>
        <v>0</v>
      </c>
      <c r="O144" s="112">
        <f t="shared" si="57"/>
        <v>0</v>
      </c>
      <c r="P144" s="112">
        <f t="shared" si="57"/>
        <v>0</v>
      </c>
      <c r="Q144" s="112">
        <f t="shared" si="57"/>
        <v>0</v>
      </c>
      <c r="R144" s="112">
        <f t="shared" si="57"/>
        <v>0</v>
      </c>
      <c r="S144" s="112">
        <f t="shared" si="57"/>
        <v>0</v>
      </c>
      <c r="T144" s="112">
        <f t="shared" si="57"/>
        <v>0</v>
      </c>
      <c r="U144" s="112">
        <f t="shared" si="57"/>
        <v>0</v>
      </c>
      <c r="V144" s="112">
        <f t="shared" si="57"/>
        <v>0</v>
      </c>
      <c r="W144" s="112">
        <f t="shared" si="57"/>
        <v>0</v>
      </c>
      <c r="X144" s="112">
        <f t="shared" si="57"/>
        <v>0</v>
      </c>
      <c r="Y144" s="112">
        <f t="shared" si="57"/>
        <v>0</v>
      </c>
      <c r="Z144" s="112">
        <f t="shared" si="57"/>
        <v>0</v>
      </c>
      <c r="AA144" s="112">
        <f t="shared" si="57"/>
        <v>0</v>
      </c>
      <c r="AB144" s="112">
        <f t="shared" si="57"/>
        <v>0</v>
      </c>
      <c r="AC144" s="112">
        <f t="shared" si="57"/>
        <v>0</v>
      </c>
      <c r="AD144" s="112">
        <f t="shared" si="57"/>
        <v>0</v>
      </c>
      <c r="AE144" s="112">
        <f t="shared" si="57"/>
        <v>0</v>
      </c>
      <c r="AF144" s="112">
        <f t="shared" si="57"/>
        <v>0</v>
      </c>
      <c r="AG144" s="112">
        <f t="shared" si="57"/>
        <v>0</v>
      </c>
      <c r="AH144" s="112">
        <f t="shared" si="57"/>
        <v>0</v>
      </c>
      <c r="AI144" s="112">
        <f t="shared" si="57"/>
        <v>0</v>
      </c>
      <c r="AJ144" s="112">
        <f t="shared" si="57"/>
        <v>0</v>
      </c>
      <c r="AK144" s="112">
        <f t="shared" si="57"/>
        <v>0</v>
      </c>
      <c r="AL144" s="112">
        <f t="shared" si="57"/>
        <v>0</v>
      </c>
      <c r="AM144" s="112">
        <f t="shared" si="57"/>
        <v>0</v>
      </c>
      <c r="AN144" s="112">
        <f t="shared" si="57"/>
        <v>0</v>
      </c>
      <c r="AO144" s="112">
        <f t="shared" si="57"/>
        <v>0</v>
      </c>
      <c r="AP144" s="112">
        <f t="shared" si="57"/>
        <v>0</v>
      </c>
      <c r="AQ144" s="112">
        <f t="shared" si="57"/>
        <v>0</v>
      </c>
    </row>
    <row r="145" spans="1:83" ht="16.5" thickTop="1" thickBot="1" x14ac:dyDescent="0.3">
      <c r="B145" s="63" t="str">
        <f t="shared" si="54"/>
        <v/>
      </c>
      <c r="C145" s="63" t="str">
        <f t="shared" si="54"/>
        <v>Immobili</v>
      </c>
      <c r="H145" s="112">
        <f t="shared" si="55"/>
        <v>0</v>
      </c>
      <c r="I145" s="112">
        <f t="shared" si="56"/>
        <v>0</v>
      </c>
      <c r="J145" s="112">
        <f t="shared" si="57"/>
        <v>0</v>
      </c>
      <c r="K145" s="112">
        <f t="shared" si="57"/>
        <v>0</v>
      </c>
      <c r="L145" s="112">
        <f t="shared" si="57"/>
        <v>0</v>
      </c>
      <c r="M145" s="112">
        <f t="shared" si="57"/>
        <v>0</v>
      </c>
      <c r="N145" s="112">
        <f t="shared" si="57"/>
        <v>0</v>
      </c>
      <c r="O145" s="112">
        <f t="shared" si="57"/>
        <v>0</v>
      </c>
      <c r="P145" s="112">
        <f t="shared" si="57"/>
        <v>0</v>
      </c>
      <c r="Q145" s="112">
        <f t="shared" si="57"/>
        <v>0</v>
      </c>
      <c r="R145" s="112">
        <f t="shared" si="57"/>
        <v>0</v>
      </c>
      <c r="S145" s="112">
        <f t="shared" si="57"/>
        <v>0</v>
      </c>
      <c r="T145" s="112">
        <f t="shared" si="57"/>
        <v>0</v>
      </c>
      <c r="U145" s="112">
        <f t="shared" si="57"/>
        <v>0</v>
      </c>
      <c r="V145" s="112">
        <f t="shared" si="57"/>
        <v>0</v>
      </c>
      <c r="W145" s="112">
        <f t="shared" si="57"/>
        <v>0</v>
      </c>
      <c r="X145" s="112">
        <f t="shared" si="57"/>
        <v>0</v>
      </c>
      <c r="Y145" s="112">
        <f t="shared" ref="J145:AQ148" si="58">+X145+Y121</f>
        <v>0</v>
      </c>
      <c r="Z145" s="112">
        <f t="shared" si="58"/>
        <v>0</v>
      </c>
      <c r="AA145" s="112">
        <f t="shared" si="58"/>
        <v>0</v>
      </c>
      <c r="AB145" s="112">
        <f t="shared" si="58"/>
        <v>0</v>
      </c>
      <c r="AC145" s="112">
        <f t="shared" si="58"/>
        <v>0</v>
      </c>
      <c r="AD145" s="112">
        <f t="shared" si="58"/>
        <v>0</v>
      </c>
      <c r="AE145" s="112">
        <f t="shared" si="58"/>
        <v>0</v>
      </c>
      <c r="AF145" s="112">
        <f t="shared" si="58"/>
        <v>0</v>
      </c>
      <c r="AG145" s="112">
        <f t="shared" si="58"/>
        <v>0</v>
      </c>
      <c r="AH145" s="112">
        <f t="shared" si="58"/>
        <v>0</v>
      </c>
      <c r="AI145" s="112">
        <f t="shared" si="58"/>
        <v>0</v>
      </c>
      <c r="AJ145" s="112">
        <f t="shared" si="58"/>
        <v>0</v>
      </c>
      <c r="AK145" s="112">
        <f t="shared" si="58"/>
        <v>0</v>
      </c>
      <c r="AL145" s="112">
        <f t="shared" si="58"/>
        <v>0</v>
      </c>
      <c r="AM145" s="112">
        <f t="shared" si="58"/>
        <v>0</v>
      </c>
      <c r="AN145" s="112">
        <f t="shared" si="58"/>
        <v>0</v>
      </c>
      <c r="AO145" s="112">
        <f t="shared" si="58"/>
        <v>0</v>
      </c>
      <c r="AP145" s="112">
        <f t="shared" si="58"/>
        <v>0</v>
      </c>
      <c r="AQ145" s="112">
        <f t="shared" si="58"/>
        <v>0</v>
      </c>
    </row>
    <row r="146" spans="1:83" ht="16.5" thickTop="1" thickBot="1" x14ac:dyDescent="0.3">
      <c r="B146" s="63" t="str">
        <f t="shared" si="54"/>
        <v/>
      </c>
      <c r="C146" s="63" t="str">
        <f t="shared" si="54"/>
        <v>Immobili</v>
      </c>
      <c r="H146" s="112">
        <f t="shared" si="55"/>
        <v>0</v>
      </c>
      <c r="I146" s="112">
        <f t="shared" si="56"/>
        <v>0</v>
      </c>
      <c r="J146" s="112">
        <f t="shared" si="58"/>
        <v>0</v>
      </c>
      <c r="K146" s="112">
        <f t="shared" si="58"/>
        <v>0</v>
      </c>
      <c r="L146" s="112">
        <f t="shared" si="58"/>
        <v>0</v>
      </c>
      <c r="M146" s="112">
        <f t="shared" si="58"/>
        <v>0</v>
      </c>
      <c r="N146" s="112">
        <f t="shared" si="58"/>
        <v>0</v>
      </c>
      <c r="O146" s="112">
        <f t="shared" si="58"/>
        <v>0</v>
      </c>
      <c r="P146" s="112">
        <f t="shared" si="58"/>
        <v>0</v>
      </c>
      <c r="Q146" s="112">
        <f t="shared" si="58"/>
        <v>0</v>
      </c>
      <c r="R146" s="112">
        <f t="shared" si="58"/>
        <v>0</v>
      </c>
      <c r="S146" s="112">
        <f t="shared" si="58"/>
        <v>0</v>
      </c>
      <c r="T146" s="112">
        <f t="shared" si="58"/>
        <v>0</v>
      </c>
      <c r="U146" s="112">
        <f t="shared" si="58"/>
        <v>0</v>
      </c>
      <c r="V146" s="112">
        <f t="shared" si="58"/>
        <v>0</v>
      </c>
      <c r="W146" s="112">
        <f t="shared" si="58"/>
        <v>0</v>
      </c>
      <c r="X146" s="112">
        <f t="shared" si="58"/>
        <v>0</v>
      </c>
      <c r="Y146" s="112">
        <f t="shared" si="58"/>
        <v>0</v>
      </c>
      <c r="Z146" s="112">
        <f t="shared" si="58"/>
        <v>0</v>
      </c>
      <c r="AA146" s="112">
        <f t="shared" si="58"/>
        <v>0</v>
      </c>
      <c r="AB146" s="112">
        <f t="shared" si="58"/>
        <v>0</v>
      </c>
      <c r="AC146" s="112">
        <f t="shared" si="58"/>
        <v>0</v>
      </c>
      <c r="AD146" s="112">
        <f t="shared" si="58"/>
        <v>0</v>
      </c>
      <c r="AE146" s="112">
        <f t="shared" si="58"/>
        <v>0</v>
      </c>
      <c r="AF146" s="112">
        <f t="shared" si="58"/>
        <v>0</v>
      </c>
      <c r="AG146" s="112">
        <f t="shared" si="58"/>
        <v>0</v>
      </c>
      <c r="AH146" s="112">
        <f t="shared" si="58"/>
        <v>0</v>
      </c>
      <c r="AI146" s="112">
        <f t="shared" si="58"/>
        <v>0</v>
      </c>
      <c r="AJ146" s="112">
        <f t="shared" si="58"/>
        <v>0</v>
      </c>
      <c r="AK146" s="112">
        <f t="shared" si="58"/>
        <v>0</v>
      </c>
      <c r="AL146" s="112">
        <f t="shared" si="58"/>
        <v>0</v>
      </c>
      <c r="AM146" s="112">
        <f t="shared" si="58"/>
        <v>0</v>
      </c>
      <c r="AN146" s="112">
        <f t="shared" si="58"/>
        <v>0</v>
      </c>
      <c r="AO146" s="112">
        <f t="shared" si="58"/>
        <v>0</v>
      </c>
      <c r="AP146" s="112">
        <f t="shared" si="58"/>
        <v>0</v>
      </c>
      <c r="AQ146" s="112">
        <f t="shared" si="58"/>
        <v>0</v>
      </c>
    </row>
    <row r="147" spans="1:83" ht="16.5" thickTop="1" thickBot="1" x14ac:dyDescent="0.3">
      <c r="B147" s="63" t="str">
        <f t="shared" ref="B147:C148" si="59">+B123</f>
        <v/>
      </c>
      <c r="C147" s="63" t="str">
        <f t="shared" si="59"/>
        <v>Immobili</v>
      </c>
      <c r="H147" s="112">
        <f t="shared" si="55"/>
        <v>0</v>
      </c>
      <c r="I147" s="112">
        <f t="shared" ref="I147:I148" si="60">+H147+I123</f>
        <v>0</v>
      </c>
      <c r="J147" s="112">
        <f t="shared" si="58"/>
        <v>0</v>
      </c>
      <c r="K147" s="112">
        <f t="shared" si="58"/>
        <v>0</v>
      </c>
      <c r="L147" s="112">
        <f t="shared" si="58"/>
        <v>0</v>
      </c>
      <c r="M147" s="112">
        <f t="shared" si="58"/>
        <v>0</v>
      </c>
      <c r="N147" s="112">
        <f t="shared" si="58"/>
        <v>0</v>
      </c>
      <c r="O147" s="112">
        <f t="shared" si="58"/>
        <v>0</v>
      </c>
      <c r="P147" s="112">
        <f t="shared" si="58"/>
        <v>0</v>
      </c>
      <c r="Q147" s="112">
        <f t="shared" si="58"/>
        <v>0</v>
      </c>
      <c r="R147" s="112">
        <f t="shared" si="58"/>
        <v>0</v>
      </c>
      <c r="S147" s="112">
        <f t="shared" si="58"/>
        <v>0</v>
      </c>
      <c r="T147" s="112">
        <f t="shared" si="58"/>
        <v>0</v>
      </c>
      <c r="U147" s="112">
        <f t="shared" si="58"/>
        <v>0</v>
      </c>
      <c r="V147" s="112">
        <f t="shared" si="58"/>
        <v>0</v>
      </c>
      <c r="W147" s="112">
        <f t="shared" si="58"/>
        <v>0</v>
      </c>
      <c r="X147" s="112">
        <f t="shared" si="58"/>
        <v>0</v>
      </c>
      <c r="Y147" s="112">
        <f t="shared" si="58"/>
        <v>0</v>
      </c>
      <c r="Z147" s="112">
        <f t="shared" si="58"/>
        <v>0</v>
      </c>
      <c r="AA147" s="112">
        <f t="shared" si="58"/>
        <v>0</v>
      </c>
      <c r="AB147" s="112">
        <f t="shared" si="58"/>
        <v>0</v>
      </c>
      <c r="AC147" s="112">
        <f t="shared" si="58"/>
        <v>0</v>
      </c>
      <c r="AD147" s="112">
        <f t="shared" si="58"/>
        <v>0</v>
      </c>
      <c r="AE147" s="112">
        <f t="shared" si="58"/>
        <v>0</v>
      </c>
      <c r="AF147" s="112">
        <f t="shared" si="58"/>
        <v>0</v>
      </c>
      <c r="AG147" s="112">
        <f t="shared" si="58"/>
        <v>0</v>
      </c>
      <c r="AH147" s="112">
        <f t="shared" si="58"/>
        <v>0</v>
      </c>
      <c r="AI147" s="112">
        <f t="shared" si="58"/>
        <v>0</v>
      </c>
      <c r="AJ147" s="112">
        <f t="shared" si="58"/>
        <v>0</v>
      </c>
      <c r="AK147" s="112">
        <f t="shared" si="58"/>
        <v>0</v>
      </c>
      <c r="AL147" s="112">
        <f t="shared" si="58"/>
        <v>0</v>
      </c>
      <c r="AM147" s="112">
        <f t="shared" si="58"/>
        <v>0</v>
      </c>
      <c r="AN147" s="112">
        <f t="shared" si="58"/>
        <v>0</v>
      </c>
      <c r="AO147" s="112">
        <f t="shared" si="58"/>
        <v>0</v>
      </c>
      <c r="AP147" s="112">
        <f t="shared" si="58"/>
        <v>0</v>
      </c>
      <c r="AQ147" s="112">
        <f t="shared" si="58"/>
        <v>0</v>
      </c>
    </row>
    <row r="148" spans="1:83" ht="16.5" thickTop="1" thickBot="1" x14ac:dyDescent="0.3">
      <c r="B148" s="63" t="str">
        <f t="shared" si="59"/>
        <v/>
      </c>
      <c r="C148" s="63" t="str">
        <f t="shared" si="59"/>
        <v>Immobili</v>
      </c>
      <c r="H148" s="112">
        <f t="shared" si="55"/>
        <v>0</v>
      </c>
      <c r="I148" s="112">
        <f t="shared" si="60"/>
        <v>0</v>
      </c>
      <c r="J148" s="112">
        <f t="shared" si="58"/>
        <v>0</v>
      </c>
      <c r="K148" s="112">
        <f t="shared" si="58"/>
        <v>0</v>
      </c>
      <c r="L148" s="112">
        <f t="shared" si="58"/>
        <v>0</v>
      </c>
      <c r="M148" s="112">
        <f t="shared" si="58"/>
        <v>0</v>
      </c>
      <c r="N148" s="112">
        <f t="shared" si="58"/>
        <v>0</v>
      </c>
      <c r="O148" s="112">
        <f t="shared" si="58"/>
        <v>0</v>
      </c>
      <c r="P148" s="112">
        <f t="shared" si="58"/>
        <v>0</v>
      </c>
      <c r="Q148" s="112">
        <f t="shared" si="58"/>
        <v>0</v>
      </c>
      <c r="R148" s="112">
        <f t="shared" si="58"/>
        <v>0</v>
      </c>
      <c r="S148" s="112">
        <f t="shared" si="58"/>
        <v>0</v>
      </c>
      <c r="T148" s="112">
        <f t="shared" si="58"/>
        <v>0</v>
      </c>
      <c r="U148" s="112">
        <f t="shared" si="58"/>
        <v>0</v>
      </c>
      <c r="V148" s="112">
        <f t="shared" si="58"/>
        <v>0</v>
      </c>
      <c r="W148" s="112">
        <f t="shared" si="58"/>
        <v>0</v>
      </c>
      <c r="X148" s="112">
        <f t="shared" si="58"/>
        <v>0</v>
      </c>
      <c r="Y148" s="112">
        <f t="shared" si="58"/>
        <v>0</v>
      </c>
      <c r="Z148" s="112">
        <f t="shared" si="58"/>
        <v>0</v>
      </c>
      <c r="AA148" s="112">
        <f t="shared" si="58"/>
        <v>0</v>
      </c>
      <c r="AB148" s="112">
        <f t="shared" si="58"/>
        <v>0</v>
      </c>
      <c r="AC148" s="112">
        <f t="shared" si="58"/>
        <v>0</v>
      </c>
      <c r="AD148" s="112">
        <f t="shared" si="58"/>
        <v>0</v>
      </c>
      <c r="AE148" s="112">
        <f t="shared" si="58"/>
        <v>0</v>
      </c>
      <c r="AF148" s="112">
        <f t="shared" si="58"/>
        <v>0</v>
      </c>
      <c r="AG148" s="112">
        <f t="shared" si="58"/>
        <v>0</v>
      </c>
      <c r="AH148" s="112">
        <f t="shared" si="58"/>
        <v>0</v>
      </c>
      <c r="AI148" s="112">
        <f t="shared" si="58"/>
        <v>0</v>
      </c>
      <c r="AJ148" s="112">
        <f t="shared" si="58"/>
        <v>0</v>
      </c>
      <c r="AK148" s="112">
        <f t="shared" si="58"/>
        <v>0</v>
      </c>
      <c r="AL148" s="112">
        <f t="shared" si="58"/>
        <v>0</v>
      </c>
      <c r="AM148" s="112">
        <f t="shared" si="58"/>
        <v>0</v>
      </c>
      <c r="AN148" s="112">
        <f t="shared" si="58"/>
        <v>0</v>
      </c>
      <c r="AO148" s="112">
        <f t="shared" si="58"/>
        <v>0</v>
      </c>
      <c r="AP148" s="112">
        <f t="shared" si="58"/>
        <v>0</v>
      </c>
      <c r="AQ148" s="112">
        <f t="shared" si="58"/>
        <v>0</v>
      </c>
    </row>
    <row r="149" spans="1:83" ht="15.75" thickTop="1" x14ac:dyDescent="0.25"/>
    <row r="150" spans="1:83" x14ac:dyDescent="0.25">
      <c r="B150" s="23"/>
      <c r="C150" s="23" t="s">
        <v>195</v>
      </c>
      <c r="D150" s="23"/>
      <c r="E150" s="23"/>
      <c r="F150" s="23"/>
      <c r="G150" s="23"/>
      <c r="H150" s="115">
        <f>SUM(H130:H149)</f>
        <v>50000</v>
      </c>
      <c r="I150" s="115">
        <f t="shared" ref="I150:AQ150" si="61">SUM(I130:I149)</f>
        <v>124000</v>
      </c>
      <c r="J150" s="115">
        <f t="shared" si="61"/>
        <v>198000</v>
      </c>
      <c r="K150" s="115">
        <f t="shared" si="61"/>
        <v>272000</v>
      </c>
      <c r="L150" s="115">
        <f t="shared" si="61"/>
        <v>346000</v>
      </c>
      <c r="M150" s="115">
        <f t="shared" si="61"/>
        <v>420000</v>
      </c>
      <c r="N150" s="115">
        <f t="shared" si="61"/>
        <v>494000</v>
      </c>
      <c r="O150" s="115">
        <f t="shared" si="61"/>
        <v>568000</v>
      </c>
      <c r="P150" s="115">
        <f t="shared" si="61"/>
        <v>642000</v>
      </c>
      <c r="Q150" s="115">
        <f t="shared" si="61"/>
        <v>716000</v>
      </c>
      <c r="R150" s="115">
        <f t="shared" si="61"/>
        <v>790000</v>
      </c>
      <c r="S150" s="115">
        <f t="shared" si="61"/>
        <v>864000</v>
      </c>
      <c r="T150" s="115">
        <f t="shared" si="61"/>
        <v>938000</v>
      </c>
      <c r="U150" s="115">
        <f t="shared" si="61"/>
        <v>1012000</v>
      </c>
      <c r="V150" s="115">
        <f t="shared" si="61"/>
        <v>1086000</v>
      </c>
      <c r="W150" s="115">
        <f t="shared" si="61"/>
        <v>1160000</v>
      </c>
      <c r="X150" s="115">
        <f t="shared" si="61"/>
        <v>1234000</v>
      </c>
      <c r="Y150" s="115">
        <f t="shared" si="61"/>
        <v>1308000</v>
      </c>
      <c r="Z150" s="115">
        <f t="shared" si="61"/>
        <v>1382000</v>
      </c>
      <c r="AA150" s="115">
        <f t="shared" si="61"/>
        <v>1456000</v>
      </c>
      <c r="AB150" s="115">
        <f t="shared" si="61"/>
        <v>1530000</v>
      </c>
      <c r="AC150" s="115">
        <f t="shared" si="61"/>
        <v>1604000</v>
      </c>
      <c r="AD150" s="115">
        <f t="shared" si="61"/>
        <v>1678000</v>
      </c>
      <c r="AE150" s="115">
        <f t="shared" si="61"/>
        <v>1752000</v>
      </c>
      <c r="AF150" s="115">
        <f t="shared" si="61"/>
        <v>1826000</v>
      </c>
      <c r="AG150" s="115">
        <f t="shared" si="61"/>
        <v>1900000</v>
      </c>
      <c r="AH150" s="115">
        <f t="shared" si="61"/>
        <v>1974000</v>
      </c>
      <c r="AI150" s="115">
        <f t="shared" si="61"/>
        <v>2048000</v>
      </c>
      <c r="AJ150" s="115">
        <f t="shared" si="61"/>
        <v>2122000</v>
      </c>
      <c r="AK150" s="115">
        <f t="shared" si="61"/>
        <v>2196000</v>
      </c>
      <c r="AL150" s="115">
        <f t="shared" si="61"/>
        <v>2270000</v>
      </c>
      <c r="AM150" s="115">
        <f t="shared" si="61"/>
        <v>2344000</v>
      </c>
      <c r="AN150" s="115">
        <f t="shared" si="61"/>
        <v>2418000</v>
      </c>
      <c r="AO150" s="115">
        <f t="shared" si="61"/>
        <v>2492000</v>
      </c>
      <c r="AP150" s="115">
        <f t="shared" si="61"/>
        <v>2566000</v>
      </c>
      <c r="AQ150" s="115">
        <f t="shared" si="61"/>
        <v>2640000</v>
      </c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</row>
    <row r="153" spans="1:83" x14ac:dyDescent="0.25">
      <c r="B153" t="s">
        <v>209</v>
      </c>
      <c r="AU153" t="s">
        <v>206</v>
      </c>
    </row>
    <row r="154" spans="1:83" ht="30.75" thickBot="1" x14ac:dyDescent="0.3">
      <c r="B154" s="48" t="str">
        <f>+B129</f>
        <v>Descrizione</v>
      </c>
      <c r="C154" s="48" t="str">
        <f>+C129</f>
        <v>Tipologia</v>
      </c>
      <c r="D154" s="50" t="s">
        <v>210</v>
      </c>
      <c r="E154" s="48" t="s">
        <v>236</v>
      </c>
      <c r="F154" s="48" t="s">
        <v>239</v>
      </c>
      <c r="H154" s="68" t="str">
        <f>+H8</f>
        <v>ANNO 1</v>
      </c>
      <c r="I154" s="68" t="str">
        <f t="shared" ref="I154:AQ154" si="62">+I8</f>
        <v>ANNO 2</v>
      </c>
      <c r="J154" s="68" t="str">
        <f t="shared" si="62"/>
        <v>ANNO 3</v>
      </c>
      <c r="K154" s="68" t="str">
        <f t="shared" si="62"/>
        <v>ANNO 4</v>
      </c>
      <c r="L154" s="68" t="str">
        <f t="shared" si="62"/>
        <v>ANNO 5</v>
      </c>
      <c r="M154" s="68" t="str">
        <f t="shared" si="62"/>
        <v>ANNO 6</v>
      </c>
      <c r="N154" s="68" t="str">
        <f t="shared" si="62"/>
        <v>ANNO 7</v>
      </c>
      <c r="O154" s="68" t="str">
        <f t="shared" si="62"/>
        <v>ANNO 8</v>
      </c>
      <c r="P154" s="68" t="str">
        <f t="shared" si="62"/>
        <v>ANNO 9</v>
      </c>
      <c r="Q154" s="68" t="str">
        <f t="shared" si="62"/>
        <v>ANNO 10</v>
      </c>
      <c r="R154" s="68" t="str">
        <f t="shared" si="62"/>
        <v>ANNO 11</v>
      </c>
      <c r="S154" s="68" t="str">
        <f t="shared" si="62"/>
        <v>ANNO 12</v>
      </c>
      <c r="T154" s="68" t="str">
        <f t="shared" si="62"/>
        <v>ANNO 13</v>
      </c>
      <c r="U154" s="68" t="str">
        <f t="shared" si="62"/>
        <v>ANNO 14</v>
      </c>
      <c r="V154" s="68" t="str">
        <f t="shared" si="62"/>
        <v>ANNO 15</v>
      </c>
      <c r="W154" s="68" t="str">
        <f t="shared" si="62"/>
        <v>ANNO 16</v>
      </c>
      <c r="X154" s="68" t="str">
        <f t="shared" si="62"/>
        <v>ANNO 17</v>
      </c>
      <c r="Y154" s="68" t="str">
        <f t="shared" si="62"/>
        <v>ANNO 18</v>
      </c>
      <c r="Z154" s="68" t="str">
        <f t="shared" si="62"/>
        <v>ANNO 19</v>
      </c>
      <c r="AA154" s="68" t="str">
        <f t="shared" si="62"/>
        <v>ANNO 20</v>
      </c>
      <c r="AB154" s="68" t="str">
        <f t="shared" si="62"/>
        <v>ANNO 21</v>
      </c>
      <c r="AC154" s="68" t="str">
        <f t="shared" si="62"/>
        <v>ANNO 22</v>
      </c>
      <c r="AD154" s="68" t="str">
        <f t="shared" si="62"/>
        <v>ANNO 23</v>
      </c>
      <c r="AE154" s="68" t="str">
        <f t="shared" si="62"/>
        <v>ANNO 24</v>
      </c>
      <c r="AF154" s="68" t="str">
        <f t="shared" si="62"/>
        <v>ANNO 25</v>
      </c>
      <c r="AG154" s="68" t="str">
        <f t="shared" si="62"/>
        <v>ANNO 26</v>
      </c>
      <c r="AH154" s="68" t="str">
        <f t="shared" si="62"/>
        <v>ANNO 27</v>
      </c>
      <c r="AI154" s="68" t="str">
        <f t="shared" si="62"/>
        <v>ANNO 28</v>
      </c>
      <c r="AJ154" s="68" t="str">
        <f t="shared" si="62"/>
        <v>ANNO 29</v>
      </c>
      <c r="AK154" s="68" t="str">
        <f t="shared" si="62"/>
        <v>ANNO 30</v>
      </c>
      <c r="AL154" s="68" t="str">
        <f t="shared" si="62"/>
        <v>ANNO 31</v>
      </c>
      <c r="AM154" s="68" t="str">
        <f t="shared" si="62"/>
        <v>ANNO 32</v>
      </c>
      <c r="AN154" s="68" t="str">
        <f t="shared" si="62"/>
        <v>ANNO 33</v>
      </c>
      <c r="AO154" s="68" t="str">
        <f t="shared" si="62"/>
        <v>ANNO 34</v>
      </c>
      <c r="AP154" s="68" t="str">
        <f t="shared" si="62"/>
        <v>ANNO 35</v>
      </c>
      <c r="AQ154" s="68" t="str">
        <f t="shared" si="62"/>
        <v>ANNO 36</v>
      </c>
      <c r="AU154" s="113">
        <v>1</v>
      </c>
      <c r="AV154" s="113">
        <f>+AU154+1</f>
        <v>2</v>
      </c>
      <c r="AW154" s="113">
        <f t="shared" ref="AW154:CD154" si="63">+AV154+1</f>
        <v>3</v>
      </c>
      <c r="AX154" s="113">
        <f t="shared" si="63"/>
        <v>4</v>
      </c>
      <c r="AY154" s="113">
        <f t="shared" si="63"/>
        <v>5</v>
      </c>
      <c r="AZ154" s="113">
        <f t="shared" si="63"/>
        <v>6</v>
      </c>
      <c r="BA154" s="113">
        <f t="shared" si="63"/>
        <v>7</v>
      </c>
      <c r="BB154" s="113">
        <f t="shared" si="63"/>
        <v>8</v>
      </c>
      <c r="BC154" s="113">
        <f t="shared" si="63"/>
        <v>9</v>
      </c>
      <c r="BD154" s="113">
        <f t="shared" si="63"/>
        <v>10</v>
      </c>
      <c r="BE154" s="113">
        <f t="shared" si="63"/>
        <v>11</v>
      </c>
      <c r="BF154" s="113">
        <f t="shared" si="63"/>
        <v>12</v>
      </c>
      <c r="BG154" s="113">
        <f t="shared" si="63"/>
        <v>13</v>
      </c>
      <c r="BH154" s="113">
        <f t="shared" si="63"/>
        <v>14</v>
      </c>
      <c r="BI154" s="113">
        <f t="shared" si="63"/>
        <v>15</v>
      </c>
      <c r="BJ154" s="113">
        <f t="shared" si="63"/>
        <v>16</v>
      </c>
      <c r="BK154" s="113">
        <f t="shared" si="63"/>
        <v>17</v>
      </c>
      <c r="BL154" s="113">
        <f t="shared" si="63"/>
        <v>18</v>
      </c>
      <c r="BM154" s="113">
        <f t="shared" si="63"/>
        <v>19</v>
      </c>
      <c r="BN154" s="113">
        <f t="shared" si="63"/>
        <v>20</v>
      </c>
      <c r="BO154" s="113">
        <f t="shared" si="63"/>
        <v>21</v>
      </c>
      <c r="BP154" s="113">
        <f t="shared" si="63"/>
        <v>22</v>
      </c>
      <c r="BQ154" s="113">
        <f t="shared" si="63"/>
        <v>23</v>
      </c>
      <c r="BR154" s="113">
        <f t="shared" si="63"/>
        <v>24</v>
      </c>
      <c r="BS154" s="113">
        <f t="shared" si="63"/>
        <v>25</v>
      </c>
      <c r="BT154" s="113">
        <f t="shared" si="63"/>
        <v>26</v>
      </c>
      <c r="BU154" s="113">
        <f t="shared" si="63"/>
        <v>27</v>
      </c>
      <c r="BV154" s="113">
        <f t="shared" si="63"/>
        <v>28</v>
      </c>
      <c r="BW154" s="113">
        <f t="shared" si="63"/>
        <v>29</v>
      </c>
      <c r="BX154" s="113">
        <f t="shared" si="63"/>
        <v>30</v>
      </c>
      <c r="BY154" s="113">
        <f t="shared" si="63"/>
        <v>31</v>
      </c>
      <c r="BZ154" s="113">
        <f t="shared" si="63"/>
        <v>32</v>
      </c>
      <c r="CA154" s="113">
        <f t="shared" si="63"/>
        <v>33</v>
      </c>
      <c r="CB154" s="113">
        <f t="shared" si="63"/>
        <v>34</v>
      </c>
      <c r="CC154" s="113">
        <f t="shared" si="63"/>
        <v>35</v>
      </c>
      <c r="CD154" s="113">
        <f t="shared" si="63"/>
        <v>36</v>
      </c>
    </row>
    <row r="155" spans="1:83" ht="16.5" thickTop="1" thickBot="1" x14ac:dyDescent="0.3">
      <c r="A155" s="15" t="s">
        <v>237</v>
      </c>
      <c r="B155" s="63" t="str">
        <f>+B130</f>
        <v>Fabbricato 1</v>
      </c>
      <c r="C155" s="63" t="str">
        <f>+C130</f>
        <v>Immateriali</v>
      </c>
      <c r="D155" s="116">
        <v>0.2</v>
      </c>
      <c r="E155" t="s">
        <v>237</v>
      </c>
      <c r="F155" t="s">
        <v>238</v>
      </c>
      <c r="H155" s="112">
        <f>+((H9*$D155))*(IF($E155="si",1.4,IF($F155="si",2.5,1)))</f>
        <v>140000</v>
      </c>
      <c r="I155" s="112">
        <f>+((SUM($G9:I9)*$D155))*AU155*(IF($E155="si",1.4,IF($F155="si",2.5,1)))</f>
        <v>140000</v>
      </c>
      <c r="J155" s="112">
        <f>+((SUM($G9:J9)*$D155))*AV155*(IF($E155="si",1.4,IF($F155="si",2.5,1)))</f>
        <v>140000</v>
      </c>
      <c r="K155" s="112">
        <f>+((SUM($G9:K9)*$D155))*AW155*(IF($E155="si",1.4,IF($F155="si",2.5,1)))</f>
        <v>140000</v>
      </c>
      <c r="L155" s="112">
        <f>+((SUM($G9:L9)*$D155))*AX155*(IF($E155="si",1.4,IF($F155="si",2.5,1)))</f>
        <v>140000</v>
      </c>
      <c r="M155" s="112">
        <f>+((SUM($G9:M9)*$D155))*AY155*(IF($E155="si",1.4,IF($F155="si",2.5,1)))</f>
        <v>140000</v>
      </c>
      <c r="N155" s="112">
        <f>+((SUM($G9:N9)*$D155))*AZ155*(IF($E155="si",1.4,IF($F155="si",2.5,1)))</f>
        <v>140000</v>
      </c>
      <c r="O155" s="112">
        <f>+((SUM($G9:O9)*$D155))*BA155*(IF($E155="si",1.4,IF($F155="si",2.5,1)))</f>
        <v>140000</v>
      </c>
      <c r="P155" s="112">
        <f>+((SUM($G9:P9)*$D155))*BB155*(IF($E155="si",1.4,IF($F155="si",2.5,1)))</f>
        <v>140000</v>
      </c>
      <c r="Q155" s="112">
        <f>+((SUM($G9:Q9)*$D155))*BC155*(IF($E155="si",1.4,IF($F155="si",2.5,1)))</f>
        <v>140000</v>
      </c>
      <c r="R155" s="112">
        <f>+((SUM($G9:R9)*$D155))*BD155*(IF($E155="si",1.4,IF($F155="si",2.5,1)))</f>
        <v>140000</v>
      </c>
      <c r="S155" s="112">
        <f>+((SUM($G9:S9)*$D155))*BE155*(IF($E155="si",1.4,IF($F155="si",2.5,1)))</f>
        <v>140000</v>
      </c>
      <c r="T155" s="112">
        <f>+((SUM($G9:T9)*$D155))*BF155*(IF($E155="si",1.4,IF($F155="si",2.5,1)))</f>
        <v>140000</v>
      </c>
      <c r="U155" s="112">
        <f>+((SUM($G9:U9)*$D155))*BG155*(IF($E155="si",1.4,IF($F155="si",2.5,1)))</f>
        <v>140000</v>
      </c>
      <c r="V155" s="112">
        <f>+((SUM($G9:V9)*$D155))*BH155*(IF($E155="si",1.4,IF($F155="si",2.5,1)))</f>
        <v>140000</v>
      </c>
      <c r="W155" s="112">
        <f>+((SUM($G9:W9)*$D155))*BI155*(IF($E155="si",1.4,IF($F155="si",2.5,1)))</f>
        <v>140000</v>
      </c>
      <c r="X155" s="112">
        <f>+((SUM($G9:X9)*$D155))*BJ155*(IF($E155="si",1.4,IF($F155="si",2.5,1)))</f>
        <v>140000</v>
      </c>
      <c r="Y155" s="112">
        <f>+((SUM($G9:Y9)*$D155))*BK155*(IF($E155="si",1.4,IF($F155="si",2.5,1)))</f>
        <v>140000</v>
      </c>
      <c r="Z155" s="112">
        <f>+((SUM($G9:Z9)*$D155))*BL155*(IF($E155="si",1.4,IF($F155="si",2.5,1)))</f>
        <v>140000</v>
      </c>
      <c r="AA155" s="112">
        <f>+((SUM($G9:AA9)*$D155))*BM155*(IF($E155="si",1.4,IF($F155="si",2.5,1)))</f>
        <v>140000</v>
      </c>
      <c r="AB155" s="112">
        <f>+((SUM($G9:AB9)*$D155))*BN155*(IF($E155="si",1.4,IF($F155="si",2.5,1)))</f>
        <v>140000</v>
      </c>
      <c r="AC155" s="112">
        <f>+((SUM($G9:AC9)*$D155))*BO155*(IF($E155="si",1.4,IF($F155="si",2.5,1)))</f>
        <v>140000</v>
      </c>
      <c r="AD155" s="112">
        <f>+((SUM($G9:AD9)*$D155))*BP155*(IF($E155="si",1.4,IF($F155="si",2.5,1)))</f>
        <v>140000</v>
      </c>
      <c r="AE155" s="112">
        <f>+((SUM($G9:AE9)*$D155))*BQ155*(IF($E155="si",1.4,IF($F155="si",2.5,1)))</f>
        <v>140000</v>
      </c>
      <c r="AF155" s="112">
        <f>+((SUM($G9:AF9)*$D155))*BR155*(IF($E155="si",1.4,IF($F155="si",2.5,1)))</f>
        <v>140000</v>
      </c>
      <c r="AG155" s="112">
        <f>+((SUM($G9:AG9)*$D155))*BS155*(IF($E155="si",1.4,IF($F155="si",2.5,1)))</f>
        <v>140000</v>
      </c>
      <c r="AH155" s="112">
        <f>+((SUM($G9:AH9)*$D155))*BT155*(IF($E155="si",1.4,IF($F155="si",2.5,1)))</f>
        <v>140000</v>
      </c>
      <c r="AI155" s="112">
        <f>+((SUM($G9:AI9)*$D155))*BU155*(IF($E155="si",1.4,IF($F155="si",2.5,1)))</f>
        <v>140000</v>
      </c>
      <c r="AJ155" s="112">
        <f>+((SUM($G9:AJ9)*$D155))*BV155*(IF($E155="si",1.4,IF($F155="si",2.5,1)))</f>
        <v>140000</v>
      </c>
      <c r="AK155" s="112">
        <f>+((SUM($G9:AK9)*$D155))*BW155*(IF($E155="si",1.4,IF($F155="si",2.5,1)))</f>
        <v>140000</v>
      </c>
      <c r="AL155" s="112">
        <f>+((SUM($G9:AL9)*$D155))*BX155*(IF($E155="si",1.4,IF($F155="si",2.5,1)))</f>
        <v>140000</v>
      </c>
      <c r="AM155" s="112">
        <f>+((SUM($G9:AM9)*$D155))*BY155*(IF($E155="si",1.4,IF($F155="si",2.5,1)))</f>
        <v>140000</v>
      </c>
      <c r="AN155" s="112">
        <f>+((SUM($G9:AN9)*$D155))*BZ155*(IF($E155="si",1.4,IF($F155="si",2.5,1)))</f>
        <v>140000</v>
      </c>
      <c r="AO155" s="112">
        <f>+((SUM($G9:AO9)*$D155))*CA155*(IF($E155="si",1.4,IF($F155="si",2.5,1)))</f>
        <v>140000</v>
      </c>
      <c r="AP155" s="112">
        <f>+((SUM($G9:AP9)*$D155))*CB155*(IF($E155="si",1.4,IF($F155="si",2.5,1)))</f>
        <v>140000</v>
      </c>
      <c r="AQ155" s="112">
        <f>+((SUM($G9:AQ9)*$D155))*CC155*(IF($E155="si",1.4,IF($F155="si",2.5,1)))</f>
        <v>140000</v>
      </c>
      <c r="AU155" s="113">
        <v>1</v>
      </c>
      <c r="AV155" s="113">
        <f>+IF(I179=0,1,IF(I179=$AQ9,0,1))</f>
        <v>1</v>
      </c>
      <c r="AW155" s="113">
        <f t="shared" ref="AW155:CD162" si="64">+IF(J179=0,1,IF(J179=$AQ9,0,1))</f>
        <v>1</v>
      </c>
      <c r="AX155" s="113">
        <f t="shared" si="64"/>
        <v>1</v>
      </c>
      <c r="AY155" s="113">
        <f t="shared" si="64"/>
        <v>1</v>
      </c>
      <c r="AZ155" s="113">
        <f t="shared" si="64"/>
        <v>1</v>
      </c>
      <c r="BA155" s="113">
        <f t="shared" si="64"/>
        <v>1</v>
      </c>
      <c r="BB155" s="113">
        <f t="shared" si="64"/>
        <v>1</v>
      </c>
      <c r="BC155" s="113">
        <f t="shared" si="64"/>
        <v>1</v>
      </c>
      <c r="BD155" s="113">
        <f t="shared" si="64"/>
        <v>1</v>
      </c>
      <c r="BE155" s="113">
        <f t="shared" si="64"/>
        <v>1</v>
      </c>
      <c r="BF155" s="113">
        <f t="shared" si="64"/>
        <v>1</v>
      </c>
      <c r="BG155" s="113">
        <f t="shared" si="64"/>
        <v>1</v>
      </c>
      <c r="BH155" s="113">
        <f t="shared" si="64"/>
        <v>1</v>
      </c>
      <c r="BI155" s="113">
        <f t="shared" si="64"/>
        <v>1</v>
      </c>
      <c r="BJ155" s="113">
        <f t="shared" si="64"/>
        <v>1</v>
      </c>
      <c r="BK155" s="113">
        <f t="shared" si="64"/>
        <v>1</v>
      </c>
      <c r="BL155" s="113">
        <f t="shared" si="64"/>
        <v>1</v>
      </c>
      <c r="BM155" s="113">
        <f t="shared" si="64"/>
        <v>1</v>
      </c>
      <c r="BN155" s="113">
        <f t="shared" si="64"/>
        <v>1</v>
      </c>
      <c r="BO155" s="113">
        <f t="shared" si="64"/>
        <v>1</v>
      </c>
      <c r="BP155" s="113">
        <f t="shared" si="64"/>
        <v>1</v>
      </c>
      <c r="BQ155" s="113">
        <f t="shared" si="64"/>
        <v>1</v>
      </c>
      <c r="BR155" s="113">
        <f t="shared" si="64"/>
        <v>1</v>
      </c>
      <c r="BS155" s="113">
        <f t="shared" si="64"/>
        <v>1</v>
      </c>
      <c r="BT155" s="113">
        <f t="shared" si="64"/>
        <v>1</v>
      </c>
      <c r="BU155" s="113">
        <f t="shared" si="64"/>
        <v>1</v>
      </c>
      <c r="BV155" s="113">
        <f t="shared" si="64"/>
        <v>1</v>
      </c>
      <c r="BW155" s="113">
        <f t="shared" si="64"/>
        <v>1</v>
      </c>
      <c r="BX155" s="113">
        <f t="shared" si="64"/>
        <v>1</v>
      </c>
      <c r="BY155" s="113">
        <f t="shared" si="64"/>
        <v>1</v>
      </c>
      <c r="BZ155" s="113">
        <f t="shared" si="64"/>
        <v>1</v>
      </c>
      <c r="CA155" s="113">
        <f t="shared" si="64"/>
        <v>1</v>
      </c>
      <c r="CB155" s="113">
        <f t="shared" si="64"/>
        <v>1</v>
      </c>
      <c r="CC155" s="113">
        <f t="shared" si="64"/>
        <v>1</v>
      </c>
      <c r="CD155" s="113">
        <f t="shared" si="64"/>
        <v>1</v>
      </c>
    </row>
    <row r="156" spans="1:83" ht="16.5" thickTop="1" thickBot="1" x14ac:dyDescent="0.3">
      <c r="A156" s="15" t="s">
        <v>238</v>
      </c>
      <c r="B156" s="63" t="str">
        <f t="shared" ref="B156:C171" si="65">+B131</f>
        <v>Impianti 1</v>
      </c>
      <c r="C156" s="63" t="str">
        <f t="shared" si="65"/>
        <v>Impianti e Attrezzature</v>
      </c>
      <c r="D156" s="116">
        <v>0.2</v>
      </c>
      <c r="E156" t="s">
        <v>238</v>
      </c>
      <c r="F156" t="s">
        <v>237</v>
      </c>
      <c r="H156" s="112">
        <f t="shared" ref="H156:H173" si="66">+((H10*$D156))*(IF($E156="si",1.4,IF($F156="si",2.5,1)))</f>
        <v>0</v>
      </c>
      <c r="I156" s="112">
        <f>+((SUM($G10:I10)*$D156))*AU156*(IF($E156="si",1.4,IF($F156="si",2.5,1)))</f>
        <v>60000</v>
      </c>
      <c r="J156" s="112">
        <f>+((SUM($G10:J10)*$D156))*AV156*(IF($E156="si",1.4,IF($F156="si",2.5,1)))</f>
        <v>60000</v>
      </c>
      <c r="K156" s="112">
        <f>+((SUM($G10:K10)*$D156))*AW156*(IF($E156="si",1.4,IF($F156="si",2.5,1)))</f>
        <v>60000</v>
      </c>
      <c r="L156" s="112">
        <f>+((SUM($G10:L10)*$D156))*AX156*(IF($E156="si",1.4,IF($F156="si",2.5,1)))</f>
        <v>60000</v>
      </c>
      <c r="M156" s="112">
        <f>+((SUM($G10:M10)*$D156))*AY156*(IF($E156="si",1.4,IF($F156="si",2.5,1)))</f>
        <v>60000</v>
      </c>
      <c r="N156" s="112">
        <f>+((SUM($G10:N10)*$D156))*AZ156*(IF($E156="si",1.4,IF($F156="si",2.5,1)))</f>
        <v>60000</v>
      </c>
      <c r="O156" s="112">
        <f>+((SUM($G10:O10)*$D156))*BA156*(IF($E156="si",1.4,IF($F156="si",2.5,1)))</f>
        <v>60000</v>
      </c>
      <c r="P156" s="112">
        <f>+((SUM($G10:P10)*$D156))*BB156*(IF($E156="si",1.4,IF($F156="si",2.5,1)))</f>
        <v>60000</v>
      </c>
      <c r="Q156" s="112">
        <f>+((SUM($G10:Q10)*$D156))*BC156*(IF($E156="si",1.4,IF($F156="si",2.5,1)))</f>
        <v>60000</v>
      </c>
      <c r="R156" s="112">
        <f>+((SUM($G10:R10)*$D156))*BD156*(IF($E156="si",1.4,IF($F156="si",2.5,1)))</f>
        <v>60000</v>
      </c>
      <c r="S156" s="112">
        <f>+((SUM($G10:S10)*$D156))*BE156*(IF($E156="si",1.4,IF($F156="si",2.5,1)))</f>
        <v>60000</v>
      </c>
      <c r="T156" s="112">
        <f>+((SUM($G10:T10)*$D156))*BF156*(IF($E156="si",1.4,IF($F156="si",2.5,1)))</f>
        <v>60000</v>
      </c>
      <c r="U156" s="112">
        <f>+((SUM($G10:U10)*$D156))*BG156*(IF($E156="si",1.4,IF($F156="si",2.5,1)))</f>
        <v>60000</v>
      </c>
      <c r="V156" s="112">
        <f>+((SUM($G10:V10)*$D156))*BH156*(IF($E156="si",1.4,IF($F156="si",2.5,1)))</f>
        <v>60000</v>
      </c>
      <c r="W156" s="112">
        <f>+((SUM($G10:W10)*$D156))*BI156*(IF($E156="si",1.4,IF($F156="si",2.5,1)))</f>
        <v>60000</v>
      </c>
      <c r="X156" s="112">
        <f>+((SUM($G10:X10)*$D156))*BJ156*(IF($E156="si",1.4,IF($F156="si",2.5,1)))</f>
        <v>60000</v>
      </c>
      <c r="Y156" s="112">
        <f>+((SUM($G10:Y10)*$D156))*BK156*(IF($E156="si",1.4,IF($F156="si",2.5,1)))</f>
        <v>60000</v>
      </c>
      <c r="Z156" s="112">
        <f>+((SUM($G10:Z10)*$D156))*BL156*(IF($E156="si",1.4,IF($F156="si",2.5,1)))</f>
        <v>60000</v>
      </c>
      <c r="AA156" s="112">
        <f>+((SUM($G10:AA10)*$D156))*BM156*(IF($E156="si",1.4,IF($F156="si",2.5,1)))</f>
        <v>60000</v>
      </c>
      <c r="AB156" s="112">
        <f>+((SUM($G10:AB10)*$D156))*BN156*(IF($E156="si",1.4,IF($F156="si",2.5,1)))</f>
        <v>60000</v>
      </c>
      <c r="AC156" s="112">
        <f>+((SUM($G10:AC10)*$D156))*BO156*(IF($E156="si",1.4,IF($F156="si",2.5,1)))</f>
        <v>60000</v>
      </c>
      <c r="AD156" s="112">
        <f>+((SUM($G10:AD10)*$D156))*BP156*(IF($E156="si",1.4,IF($F156="si",2.5,1)))</f>
        <v>60000</v>
      </c>
      <c r="AE156" s="112">
        <f>+((SUM($G10:AE10)*$D156))*BQ156*(IF($E156="si",1.4,IF($F156="si",2.5,1)))</f>
        <v>60000</v>
      </c>
      <c r="AF156" s="112">
        <f>+((SUM($G10:AF10)*$D156))*BR156*(IF($E156="si",1.4,IF($F156="si",2.5,1)))</f>
        <v>60000</v>
      </c>
      <c r="AG156" s="112">
        <f>+((SUM($G10:AG10)*$D156))*BS156*(IF($E156="si",1.4,IF($F156="si",2.5,1)))</f>
        <v>60000</v>
      </c>
      <c r="AH156" s="112">
        <f>+((SUM($G10:AH10)*$D156))*BT156*(IF($E156="si",1.4,IF($F156="si",2.5,1)))</f>
        <v>60000</v>
      </c>
      <c r="AI156" s="112">
        <f>+((SUM($G10:AI10)*$D156))*BU156*(IF($E156="si",1.4,IF($F156="si",2.5,1)))</f>
        <v>60000</v>
      </c>
      <c r="AJ156" s="112">
        <f>+((SUM($G10:AJ10)*$D156))*BV156*(IF($E156="si",1.4,IF($F156="si",2.5,1)))</f>
        <v>60000</v>
      </c>
      <c r="AK156" s="112">
        <f>+((SUM($G10:AK10)*$D156))*BW156*(IF($E156="si",1.4,IF($F156="si",2.5,1)))</f>
        <v>60000</v>
      </c>
      <c r="AL156" s="112">
        <f>+((SUM($G10:AL10)*$D156))*BX156*(IF($E156="si",1.4,IF($F156="si",2.5,1)))</f>
        <v>60000</v>
      </c>
      <c r="AM156" s="112">
        <f>+((SUM($G10:AM10)*$D156))*BY156*(IF($E156="si",1.4,IF($F156="si",2.5,1)))</f>
        <v>60000</v>
      </c>
      <c r="AN156" s="112">
        <f>+((SUM($G10:AN10)*$D156))*BZ156*(IF($E156="si",1.4,IF($F156="si",2.5,1)))</f>
        <v>60000</v>
      </c>
      <c r="AO156" s="112">
        <f>+((SUM($G10:AO10)*$D156))*CA156*(IF($E156="si",1.4,IF($F156="si",2.5,1)))</f>
        <v>60000</v>
      </c>
      <c r="AP156" s="112">
        <f>+((SUM($G10:AP10)*$D156))*CB156*(IF($E156="si",1.4,IF($F156="si",2.5,1)))</f>
        <v>60000</v>
      </c>
      <c r="AQ156" s="112">
        <f>+((SUM($G10:AQ10)*$D156))*CC156*(IF($E156="si",1.4,IF($F156="si",2.5,1)))</f>
        <v>60000</v>
      </c>
      <c r="AU156" s="113">
        <v>1</v>
      </c>
      <c r="AV156" s="113">
        <f t="shared" ref="AV156:BK171" si="67">+IF(I180=0,1,IF(I180=$AQ10,0,1))</f>
        <v>1</v>
      </c>
      <c r="AW156" s="113">
        <f t="shared" si="64"/>
        <v>1</v>
      </c>
      <c r="AX156" s="113">
        <f t="shared" si="64"/>
        <v>1</v>
      </c>
      <c r="AY156" s="113">
        <f t="shared" si="64"/>
        <v>1</v>
      </c>
      <c r="AZ156" s="113">
        <f t="shared" si="64"/>
        <v>1</v>
      </c>
      <c r="BA156" s="113">
        <f t="shared" si="64"/>
        <v>1</v>
      </c>
      <c r="BB156" s="113">
        <f t="shared" si="64"/>
        <v>1</v>
      </c>
      <c r="BC156" s="113">
        <f t="shared" si="64"/>
        <v>1</v>
      </c>
      <c r="BD156" s="113">
        <f t="shared" si="64"/>
        <v>1</v>
      </c>
      <c r="BE156" s="113">
        <f t="shared" si="64"/>
        <v>1</v>
      </c>
      <c r="BF156" s="113">
        <f t="shared" si="64"/>
        <v>1</v>
      </c>
      <c r="BG156" s="113">
        <f t="shared" si="64"/>
        <v>1</v>
      </c>
      <c r="BH156" s="113">
        <f t="shared" si="64"/>
        <v>1</v>
      </c>
      <c r="BI156" s="113">
        <f t="shared" si="64"/>
        <v>1</v>
      </c>
      <c r="BJ156" s="113">
        <f t="shared" si="64"/>
        <v>1</v>
      </c>
      <c r="BK156" s="113">
        <f t="shared" si="64"/>
        <v>1</v>
      </c>
      <c r="BL156" s="113">
        <f t="shared" si="64"/>
        <v>1</v>
      </c>
      <c r="BM156" s="113">
        <f t="shared" si="64"/>
        <v>1</v>
      </c>
      <c r="BN156" s="113">
        <f t="shared" si="64"/>
        <v>1</v>
      </c>
      <c r="BO156" s="113">
        <f t="shared" si="64"/>
        <v>1</v>
      </c>
      <c r="BP156" s="113">
        <f t="shared" si="64"/>
        <v>1</v>
      </c>
      <c r="BQ156" s="113">
        <f t="shared" si="64"/>
        <v>1</v>
      </c>
      <c r="BR156" s="113">
        <f t="shared" si="64"/>
        <v>1</v>
      </c>
      <c r="BS156" s="113">
        <f t="shared" si="64"/>
        <v>1</v>
      </c>
      <c r="BT156" s="113">
        <f t="shared" si="64"/>
        <v>1</v>
      </c>
      <c r="BU156" s="113">
        <f t="shared" si="64"/>
        <v>1</v>
      </c>
      <c r="BV156" s="113">
        <f t="shared" si="64"/>
        <v>1</v>
      </c>
      <c r="BW156" s="113">
        <f t="shared" si="64"/>
        <v>1</v>
      </c>
      <c r="BX156" s="113">
        <f t="shared" si="64"/>
        <v>1</v>
      </c>
      <c r="BY156" s="113">
        <f t="shared" si="64"/>
        <v>1</v>
      </c>
      <c r="BZ156" s="113">
        <f t="shared" si="64"/>
        <v>1</v>
      </c>
      <c r="CA156" s="113">
        <f t="shared" si="64"/>
        <v>1</v>
      </c>
      <c r="CB156" s="113">
        <f t="shared" si="64"/>
        <v>1</v>
      </c>
      <c r="CC156" s="113">
        <f t="shared" si="64"/>
        <v>1</v>
      </c>
      <c r="CD156" s="113">
        <f t="shared" si="64"/>
        <v>1</v>
      </c>
    </row>
    <row r="157" spans="1:83" ht="16.5" thickTop="1" thickBot="1" x14ac:dyDescent="0.3">
      <c r="B157" s="63" t="str">
        <f t="shared" si="65"/>
        <v>Attrezzature 1</v>
      </c>
      <c r="C157" s="63" t="str">
        <f t="shared" si="65"/>
        <v>Immobili</v>
      </c>
      <c r="D157" s="116">
        <v>0.2</v>
      </c>
      <c r="E157" t="s">
        <v>237</v>
      </c>
      <c r="F157" t="s">
        <v>238</v>
      </c>
      <c r="H157" s="112">
        <f t="shared" si="66"/>
        <v>0</v>
      </c>
      <c r="I157" s="112">
        <f>+((SUM($G11:I11)*$D157))*AU157*(IF($E157="si",1.4,IF($F157="si",2.5,1)))</f>
        <v>0</v>
      </c>
      <c r="J157" s="112">
        <f>+((SUM($G11:J11)*$D157))*AV157*(IF($E157="si",1.4,IF($F157="si",2.5,1)))</f>
        <v>0</v>
      </c>
      <c r="K157" s="112">
        <f>+((SUM($G11:K11)*$D157))*AW157*(IF($E157="si",1.4,IF($F157="si",2.5,1)))</f>
        <v>0</v>
      </c>
      <c r="L157" s="112">
        <f>+((SUM($G11:L11)*$D157))*AX157*(IF($E157="si",1.4,IF($F157="si",2.5,1)))</f>
        <v>0</v>
      </c>
      <c r="M157" s="112">
        <f>+((SUM($G11:M11)*$D157))*AY157*(IF($E157="si",1.4,IF($F157="si",2.5,1)))</f>
        <v>0</v>
      </c>
      <c r="N157" s="112">
        <f>+((SUM($G11:N11)*$D157))*AZ157*(IF($E157="si",1.4,IF($F157="si",2.5,1)))</f>
        <v>0</v>
      </c>
      <c r="O157" s="112">
        <f>+((SUM($G11:O11)*$D157))*BA157*(IF($E157="si",1.4,IF($F157="si",2.5,1)))</f>
        <v>0</v>
      </c>
      <c r="P157" s="112">
        <f>+((SUM($G11:P11)*$D157))*BB157*(IF($E157="si",1.4,IF($F157="si",2.5,1)))</f>
        <v>0</v>
      </c>
      <c r="Q157" s="112">
        <f>+((SUM($G11:Q11)*$D157))*BC157*(IF($E157="si",1.4,IF($F157="si",2.5,1)))</f>
        <v>0</v>
      </c>
      <c r="R157" s="112">
        <f>+((SUM($G11:R11)*$D157))*BD157*(IF($E157="si",1.4,IF($F157="si",2.5,1)))</f>
        <v>0</v>
      </c>
      <c r="S157" s="112">
        <f>+((SUM($G11:S11)*$D157))*BE157*(IF($E157="si",1.4,IF($F157="si",2.5,1)))</f>
        <v>0</v>
      </c>
      <c r="T157" s="112">
        <f>+((SUM($G11:T11)*$D157))*BF157*(IF($E157="si",1.4,IF($F157="si",2.5,1)))</f>
        <v>0</v>
      </c>
      <c r="U157" s="112">
        <f>+((SUM($G11:U11)*$D157))*BG157*(IF($E157="si",1.4,IF($F157="si",2.5,1)))</f>
        <v>0</v>
      </c>
      <c r="V157" s="112">
        <f>+((SUM($G11:V11)*$D157))*BH157*(IF($E157="si",1.4,IF($F157="si",2.5,1)))</f>
        <v>0</v>
      </c>
      <c r="W157" s="112">
        <f>+((SUM($G11:W11)*$D157))*BI157*(IF($E157="si",1.4,IF($F157="si",2.5,1)))</f>
        <v>0</v>
      </c>
      <c r="X157" s="112">
        <f>+((SUM($G11:X11)*$D157))*BJ157*(IF($E157="si",1.4,IF($F157="si",2.5,1)))</f>
        <v>0</v>
      </c>
      <c r="Y157" s="112">
        <f>+((SUM($G11:Y11)*$D157))*BK157*(IF($E157="si",1.4,IF($F157="si",2.5,1)))</f>
        <v>0</v>
      </c>
      <c r="Z157" s="112">
        <f>+((SUM($G11:Z11)*$D157))*BL157*(IF($E157="si",1.4,IF($F157="si",2.5,1)))</f>
        <v>0</v>
      </c>
      <c r="AA157" s="112">
        <f>+((SUM($G11:AA11)*$D157))*BM157*(IF($E157="si",1.4,IF($F157="si",2.5,1)))</f>
        <v>0</v>
      </c>
      <c r="AB157" s="112">
        <f>+((SUM($G11:AB11)*$D157))*BN157*(IF($E157="si",1.4,IF($F157="si",2.5,1)))</f>
        <v>0</v>
      </c>
      <c r="AC157" s="112">
        <f>+((SUM($G11:AC11)*$D157))*BO157*(IF($E157="si",1.4,IF($F157="si",2.5,1)))</f>
        <v>0</v>
      </c>
      <c r="AD157" s="112">
        <f>+((SUM($G11:AD11)*$D157))*BP157*(IF($E157="si",1.4,IF($F157="si",2.5,1)))</f>
        <v>0</v>
      </c>
      <c r="AE157" s="112">
        <f>+((SUM($G11:AE11)*$D157))*BQ157*(IF($E157="si",1.4,IF($F157="si",2.5,1)))</f>
        <v>0</v>
      </c>
      <c r="AF157" s="112">
        <f>+((SUM($G11:AF11)*$D157))*BR157*(IF($E157="si",1.4,IF($F157="si",2.5,1)))</f>
        <v>0</v>
      </c>
      <c r="AG157" s="112">
        <f>+((SUM($G11:AG11)*$D157))*BS157*(IF($E157="si",1.4,IF($F157="si",2.5,1)))</f>
        <v>0</v>
      </c>
      <c r="AH157" s="112">
        <f>+((SUM($G11:AH11)*$D157))*BT157*(IF($E157="si",1.4,IF($F157="si",2.5,1)))</f>
        <v>0</v>
      </c>
      <c r="AI157" s="112">
        <f>+((SUM($G11:AI11)*$D157))*BU157*(IF($E157="si",1.4,IF($F157="si",2.5,1)))</f>
        <v>0</v>
      </c>
      <c r="AJ157" s="112">
        <f>+((SUM($G11:AJ11)*$D157))*BV157*(IF($E157="si",1.4,IF($F157="si",2.5,1)))</f>
        <v>0</v>
      </c>
      <c r="AK157" s="112">
        <f>+((SUM($G11:AK11)*$D157))*BW157*(IF($E157="si",1.4,IF($F157="si",2.5,1)))</f>
        <v>0</v>
      </c>
      <c r="AL157" s="112">
        <f>+((SUM($G11:AL11)*$D157))*BX157*(IF($E157="si",1.4,IF($F157="si",2.5,1)))</f>
        <v>0</v>
      </c>
      <c r="AM157" s="112">
        <f>+((SUM($G11:AM11)*$D157))*BY157*(IF($E157="si",1.4,IF($F157="si",2.5,1)))</f>
        <v>0</v>
      </c>
      <c r="AN157" s="112">
        <f>+((SUM($G11:AN11)*$D157))*BZ157*(IF($E157="si",1.4,IF($F157="si",2.5,1)))</f>
        <v>0</v>
      </c>
      <c r="AO157" s="112">
        <f>+((SUM($G11:AO11)*$D157))*CA157*(IF($E157="si",1.4,IF($F157="si",2.5,1)))</f>
        <v>0</v>
      </c>
      <c r="AP157" s="112">
        <f>+((SUM($G11:AP11)*$D157))*CB157*(IF($E157="si",1.4,IF($F157="si",2.5,1)))</f>
        <v>0</v>
      </c>
      <c r="AQ157" s="112">
        <f>+((SUM($G11:AQ11)*$D157))*CC157*(IF($E157="si",1.4,IF($F157="si",2.5,1)))</f>
        <v>0</v>
      </c>
      <c r="AU157" s="113">
        <v>1</v>
      </c>
      <c r="AV157" s="113">
        <f t="shared" si="67"/>
        <v>1</v>
      </c>
      <c r="AW157" s="113">
        <f t="shared" si="64"/>
        <v>1</v>
      </c>
      <c r="AX157" s="113">
        <f t="shared" si="64"/>
        <v>1</v>
      </c>
      <c r="AY157" s="113">
        <f t="shared" si="64"/>
        <v>1</v>
      </c>
      <c r="AZ157" s="113">
        <f t="shared" si="64"/>
        <v>1</v>
      </c>
      <c r="BA157" s="113">
        <f t="shared" si="64"/>
        <v>1</v>
      </c>
      <c r="BB157" s="113">
        <f t="shared" si="64"/>
        <v>1</v>
      </c>
      <c r="BC157" s="113">
        <f t="shared" si="64"/>
        <v>1</v>
      </c>
      <c r="BD157" s="113">
        <f t="shared" si="64"/>
        <v>1</v>
      </c>
      <c r="BE157" s="113">
        <f t="shared" si="64"/>
        <v>1</v>
      </c>
      <c r="BF157" s="113">
        <f t="shared" si="64"/>
        <v>1</v>
      </c>
      <c r="BG157" s="113">
        <f t="shared" si="64"/>
        <v>1</v>
      </c>
      <c r="BH157" s="113">
        <f t="shared" si="64"/>
        <v>1</v>
      </c>
      <c r="BI157" s="113">
        <f t="shared" si="64"/>
        <v>1</v>
      </c>
      <c r="BJ157" s="113">
        <f t="shared" si="64"/>
        <v>1</v>
      </c>
      <c r="BK157" s="113">
        <f t="shared" si="64"/>
        <v>1</v>
      </c>
      <c r="BL157" s="113">
        <f t="shared" si="64"/>
        <v>1</v>
      </c>
      <c r="BM157" s="113">
        <f t="shared" si="64"/>
        <v>1</v>
      </c>
      <c r="BN157" s="113">
        <f t="shared" si="64"/>
        <v>1</v>
      </c>
      <c r="BO157" s="113">
        <f t="shared" si="64"/>
        <v>1</v>
      </c>
      <c r="BP157" s="113">
        <f t="shared" si="64"/>
        <v>1</v>
      </c>
      <c r="BQ157" s="113">
        <f t="shared" si="64"/>
        <v>1</v>
      </c>
      <c r="BR157" s="113">
        <f t="shared" si="64"/>
        <v>1</v>
      </c>
      <c r="BS157" s="113">
        <f t="shared" si="64"/>
        <v>1</v>
      </c>
      <c r="BT157" s="113">
        <f t="shared" si="64"/>
        <v>1</v>
      </c>
      <c r="BU157" s="113">
        <f t="shared" si="64"/>
        <v>1</v>
      </c>
      <c r="BV157" s="113">
        <f t="shared" si="64"/>
        <v>1</v>
      </c>
      <c r="BW157" s="113">
        <f t="shared" si="64"/>
        <v>1</v>
      </c>
      <c r="BX157" s="113">
        <f t="shared" si="64"/>
        <v>1</v>
      </c>
      <c r="BY157" s="113">
        <f t="shared" si="64"/>
        <v>1</v>
      </c>
      <c r="BZ157" s="113">
        <f t="shared" si="64"/>
        <v>1</v>
      </c>
      <c r="CA157" s="113">
        <f t="shared" si="64"/>
        <v>1</v>
      </c>
      <c r="CB157" s="113">
        <f t="shared" si="64"/>
        <v>1</v>
      </c>
      <c r="CC157" s="113">
        <f t="shared" si="64"/>
        <v>1</v>
      </c>
      <c r="CD157" s="113">
        <f t="shared" si="64"/>
        <v>1</v>
      </c>
    </row>
    <row r="158" spans="1:83" ht="16.5" thickTop="1" thickBot="1" x14ac:dyDescent="0.3">
      <c r="B158" s="63" t="str">
        <f t="shared" si="65"/>
        <v>Costi Impianto 1</v>
      </c>
      <c r="C158" s="63" t="str">
        <f t="shared" si="65"/>
        <v>Immateriali</v>
      </c>
      <c r="D158" s="116">
        <v>0.2</v>
      </c>
      <c r="E158" t="s">
        <v>237</v>
      </c>
      <c r="F158" t="s">
        <v>238</v>
      </c>
      <c r="H158" s="112">
        <f t="shared" si="66"/>
        <v>0</v>
      </c>
      <c r="I158" s="112">
        <f>+((SUM($G12:I12)*$D158))*AU158*(IF($E158="si",1.4,IF($F158="si",2.5,1)))</f>
        <v>0</v>
      </c>
      <c r="J158" s="112">
        <f>+((SUM($G12:J12)*$D158))*AV158*(IF($E158="si",1.4,IF($F158="si",2.5,1)))</f>
        <v>0</v>
      </c>
      <c r="K158" s="112">
        <f>+((SUM($G12:K12)*$D158))*AW158*(IF($E158="si",1.4,IF($F158="si",2.5,1)))</f>
        <v>0</v>
      </c>
      <c r="L158" s="112">
        <f>+((SUM($G12:L12)*$D158))*AX158*(IF($E158="si",1.4,IF($F158="si",2.5,1)))</f>
        <v>0</v>
      </c>
      <c r="M158" s="112">
        <f>+((SUM($G12:M12)*$D158))*AY158*(IF($E158="si",1.4,IF($F158="si",2.5,1)))</f>
        <v>0</v>
      </c>
      <c r="N158" s="112">
        <f>+((SUM($G12:N12)*$D158))*AZ158*(IF($E158="si",1.4,IF($F158="si",2.5,1)))</f>
        <v>0</v>
      </c>
      <c r="O158" s="112">
        <f>+((SUM($G12:O12)*$D158))*BA158*(IF($E158="si",1.4,IF($F158="si",2.5,1)))</f>
        <v>0</v>
      </c>
      <c r="P158" s="112">
        <f>+((SUM($G12:P12)*$D158))*BB158*(IF($E158="si",1.4,IF($F158="si",2.5,1)))</f>
        <v>0</v>
      </c>
      <c r="Q158" s="112">
        <f>+((SUM($G12:Q12)*$D158))*BC158*(IF($E158="si",1.4,IF($F158="si",2.5,1)))</f>
        <v>0</v>
      </c>
      <c r="R158" s="112">
        <f>+((SUM($G12:R12)*$D158))*BD158*(IF($E158="si",1.4,IF($F158="si",2.5,1)))</f>
        <v>0</v>
      </c>
      <c r="S158" s="112">
        <f>+((SUM($G12:S12)*$D158))*BE158*(IF($E158="si",1.4,IF($F158="si",2.5,1)))</f>
        <v>0</v>
      </c>
      <c r="T158" s="112">
        <f>+((SUM($G12:T12)*$D158))*BF158*(IF($E158="si",1.4,IF($F158="si",2.5,1)))</f>
        <v>0</v>
      </c>
      <c r="U158" s="112">
        <f>+((SUM($G12:U12)*$D158))*BG158*(IF($E158="si",1.4,IF($F158="si",2.5,1)))</f>
        <v>0</v>
      </c>
      <c r="V158" s="112">
        <f>+((SUM($G12:V12)*$D158))*BH158*(IF($E158="si",1.4,IF($F158="si",2.5,1)))</f>
        <v>0</v>
      </c>
      <c r="W158" s="112">
        <f>+((SUM($G12:W12)*$D158))*BI158*(IF($E158="si",1.4,IF($F158="si",2.5,1)))</f>
        <v>0</v>
      </c>
      <c r="X158" s="112">
        <f>+((SUM($G12:X12)*$D158))*BJ158*(IF($E158="si",1.4,IF($F158="si",2.5,1)))</f>
        <v>0</v>
      </c>
      <c r="Y158" s="112">
        <f>+((SUM($G12:Y12)*$D158))*BK158*(IF($E158="si",1.4,IF($F158="si",2.5,1)))</f>
        <v>0</v>
      </c>
      <c r="Z158" s="112">
        <f>+((SUM($G12:Z12)*$D158))*BL158*(IF($E158="si",1.4,IF($F158="si",2.5,1)))</f>
        <v>0</v>
      </c>
      <c r="AA158" s="112">
        <f>+((SUM($G12:AA12)*$D158))*BM158*(IF($E158="si",1.4,IF($F158="si",2.5,1)))</f>
        <v>0</v>
      </c>
      <c r="AB158" s="112">
        <f>+((SUM($G12:AB12)*$D158))*BN158*(IF($E158="si",1.4,IF($F158="si",2.5,1)))</f>
        <v>0</v>
      </c>
      <c r="AC158" s="112">
        <f>+((SUM($G12:AC12)*$D158))*BO158*(IF($E158="si",1.4,IF($F158="si",2.5,1)))</f>
        <v>0</v>
      </c>
      <c r="AD158" s="112">
        <f>+((SUM($G12:AD12)*$D158))*BP158*(IF($E158="si",1.4,IF($F158="si",2.5,1)))</f>
        <v>0</v>
      </c>
      <c r="AE158" s="112">
        <f>+((SUM($G12:AE12)*$D158))*BQ158*(IF($E158="si",1.4,IF($F158="si",2.5,1)))</f>
        <v>0</v>
      </c>
      <c r="AF158" s="112">
        <f>+((SUM($G12:AF12)*$D158))*BR158*(IF($E158="si",1.4,IF($F158="si",2.5,1)))</f>
        <v>0</v>
      </c>
      <c r="AG158" s="112">
        <f>+((SUM($G12:AG12)*$D158))*BS158*(IF($E158="si",1.4,IF($F158="si",2.5,1)))</f>
        <v>0</v>
      </c>
      <c r="AH158" s="112">
        <f>+((SUM($G12:AH12)*$D158))*BT158*(IF($E158="si",1.4,IF($F158="si",2.5,1)))</f>
        <v>0</v>
      </c>
      <c r="AI158" s="112">
        <f>+((SUM($G12:AI12)*$D158))*BU158*(IF($E158="si",1.4,IF($F158="si",2.5,1)))</f>
        <v>0</v>
      </c>
      <c r="AJ158" s="112">
        <f>+((SUM($G12:AJ12)*$D158))*BV158*(IF($E158="si",1.4,IF($F158="si",2.5,1)))</f>
        <v>0</v>
      </c>
      <c r="AK158" s="112">
        <f>+((SUM($G12:AK12)*$D158))*BW158*(IF($E158="si",1.4,IF($F158="si",2.5,1)))</f>
        <v>0</v>
      </c>
      <c r="AL158" s="112">
        <f>+((SUM($G12:AL12)*$D158))*BX158*(IF($E158="si",1.4,IF($F158="si",2.5,1)))</f>
        <v>0</v>
      </c>
      <c r="AM158" s="112">
        <f>+((SUM($G12:AM12)*$D158))*BY158*(IF($E158="si",1.4,IF($F158="si",2.5,1)))</f>
        <v>0</v>
      </c>
      <c r="AN158" s="112">
        <f>+((SUM($G12:AN12)*$D158))*BZ158*(IF($E158="si",1.4,IF($F158="si",2.5,1)))</f>
        <v>0</v>
      </c>
      <c r="AO158" s="112">
        <f>+((SUM($G12:AO12)*$D158))*CA158*(IF($E158="si",1.4,IF($F158="si",2.5,1)))</f>
        <v>0</v>
      </c>
      <c r="AP158" s="112">
        <f>+((SUM($G12:AP12)*$D158))*CB158*(IF($E158="si",1.4,IF($F158="si",2.5,1)))</f>
        <v>0</v>
      </c>
      <c r="AQ158" s="112">
        <f>+((SUM($G12:AQ12)*$D158))*CC158*(IF($E158="si",1.4,IF($F158="si",2.5,1)))</f>
        <v>0</v>
      </c>
      <c r="AU158" s="113">
        <v>1</v>
      </c>
      <c r="AV158" s="113">
        <f t="shared" si="67"/>
        <v>1</v>
      </c>
      <c r="AW158" s="113">
        <f t="shared" si="64"/>
        <v>1</v>
      </c>
      <c r="AX158" s="113">
        <f t="shared" si="64"/>
        <v>1</v>
      </c>
      <c r="AY158" s="113">
        <f t="shared" si="64"/>
        <v>1</v>
      </c>
      <c r="AZ158" s="113">
        <f t="shared" si="64"/>
        <v>1</v>
      </c>
      <c r="BA158" s="113">
        <f t="shared" si="64"/>
        <v>1</v>
      </c>
      <c r="BB158" s="113">
        <f t="shared" si="64"/>
        <v>1</v>
      </c>
      <c r="BC158" s="113">
        <f t="shared" si="64"/>
        <v>1</v>
      </c>
      <c r="BD158" s="113">
        <f t="shared" si="64"/>
        <v>1</v>
      </c>
      <c r="BE158" s="113">
        <f t="shared" si="64"/>
        <v>1</v>
      </c>
      <c r="BF158" s="113">
        <f t="shared" si="64"/>
        <v>1</v>
      </c>
      <c r="BG158" s="113">
        <f t="shared" si="64"/>
        <v>1</v>
      </c>
      <c r="BH158" s="113">
        <f t="shared" si="64"/>
        <v>1</v>
      </c>
      <c r="BI158" s="113">
        <f t="shared" si="64"/>
        <v>1</v>
      </c>
      <c r="BJ158" s="113">
        <f t="shared" si="64"/>
        <v>1</v>
      </c>
      <c r="BK158" s="113">
        <f t="shared" si="64"/>
        <v>1</v>
      </c>
      <c r="BL158" s="113">
        <f t="shared" si="64"/>
        <v>1</v>
      </c>
      <c r="BM158" s="113">
        <f t="shared" si="64"/>
        <v>1</v>
      </c>
      <c r="BN158" s="113">
        <f t="shared" si="64"/>
        <v>1</v>
      </c>
      <c r="BO158" s="113">
        <f t="shared" si="64"/>
        <v>1</v>
      </c>
      <c r="BP158" s="113">
        <f t="shared" si="64"/>
        <v>1</v>
      </c>
      <c r="BQ158" s="113">
        <f t="shared" si="64"/>
        <v>1</v>
      </c>
      <c r="BR158" s="113">
        <f t="shared" si="64"/>
        <v>1</v>
      </c>
      <c r="BS158" s="113">
        <f t="shared" si="64"/>
        <v>1</v>
      </c>
      <c r="BT158" s="113">
        <f t="shared" si="64"/>
        <v>1</v>
      </c>
      <c r="BU158" s="113">
        <f t="shared" si="64"/>
        <v>1</v>
      </c>
      <c r="BV158" s="113">
        <f t="shared" si="64"/>
        <v>1</v>
      </c>
      <c r="BW158" s="113">
        <f t="shared" si="64"/>
        <v>1</v>
      </c>
      <c r="BX158" s="113">
        <f t="shared" si="64"/>
        <v>1</v>
      </c>
      <c r="BY158" s="113">
        <f t="shared" si="64"/>
        <v>1</v>
      </c>
      <c r="BZ158" s="113">
        <f t="shared" si="64"/>
        <v>1</v>
      </c>
      <c r="CA158" s="113">
        <f t="shared" si="64"/>
        <v>1</v>
      </c>
      <c r="CB158" s="113">
        <f t="shared" si="64"/>
        <v>1</v>
      </c>
      <c r="CC158" s="113">
        <f t="shared" si="64"/>
        <v>1</v>
      </c>
      <c r="CD158" s="113">
        <f t="shared" si="64"/>
        <v>1</v>
      </c>
    </row>
    <row r="159" spans="1:83" ht="16.5" thickTop="1" thickBot="1" x14ac:dyDescent="0.3">
      <c r="B159" s="63" t="str">
        <f t="shared" si="65"/>
        <v>Brevetti</v>
      </c>
      <c r="C159" s="63" t="str">
        <f t="shared" si="65"/>
        <v>Immateriali</v>
      </c>
      <c r="D159" s="116">
        <v>0.2</v>
      </c>
      <c r="E159" t="s">
        <v>237</v>
      </c>
      <c r="F159" t="s">
        <v>238</v>
      </c>
      <c r="H159" s="112">
        <f t="shared" si="66"/>
        <v>0</v>
      </c>
      <c r="I159" s="112">
        <f>+((SUM($G13:I13)*$D159))*AU159*(IF($E159="si",1.4,IF($F159="si",2.5,1)))</f>
        <v>0</v>
      </c>
      <c r="J159" s="112">
        <f>+((SUM($G13:J13)*$D159))*AV159*(IF($E159="si",1.4,IF($F159="si",2.5,1)))</f>
        <v>0</v>
      </c>
      <c r="K159" s="112">
        <f>+((SUM($G13:K13)*$D159))*AW159*(IF($E159="si",1.4,IF($F159="si",2.5,1)))</f>
        <v>0</v>
      </c>
      <c r="L159" s="112">
        <f>+((SUM($G13:L13)*$D159))*AX159*(IF($E159="si",1.4,IF($F159="si",2.5,1)))</f>
        <v>0</v>
      </c>
      <c r="M159" s="112">
        <f>+((SUM($G13:M13)*$D159))*AY159*(IF($E159="si",1.4,IF($F159="si",2.5,1)))</f>
        <v>0</v>
      </c>
      <c r="N159" s="112">
        <f>+((SUM($G13:N13)*$D159))*AZ159*(IF($E159="si",1.4,IF($F159="si",2.5,1)))</f>
        <v>0</v>
      </c>
      <c r="O159" s="112">
        <f>+((SUM($G13:O13)*$D159))*BA159*(IF($E159="si",1.4,IF($F159="si",2.5,1)))</f>
        <v>0</v>
      </c>
      <c r="P159" s="112">
        <f>+((SUM($G13:P13)*$D159))*BB159*(IF($E159="si",1.4,IF($F159="si",2.5,1)))</f>
        <v>0</v>
      </c>
      <c r="Q159" s="112">
        <f>+((SUM($G13:Q13)*$D159))*BC159*(IF($E159="si",1.4,IF($F159="si",2.5,1)))</f>
        <v>0</v>
      </c>
      <c r="R159" s="112">
        <f>+((SUM($G13:R13)*$D159))*BD159*(IF($E159="si",1.4,IF($F159="si",2.5,1)))</f>
        <v>0</v>
      </c>
      <c r="S159" s="112">
        <f>+((SUM($G13:S13)*$D159))*BE159*(IF($E159="si",1.4,IF($F159="si",2.5,1)))</f>
        <v>0</v>
      </c>
      <c r="T159" s="112">
        <f>+((SUM($G13:T13)*$D159))*BF159*(IF($E159="si",1.4,IF($F159="si",2.5,1)))</f>
        <v>0</v>
      </c>
      <c r="U159" s="112">
        <f>+((SUM($G13:U13)*$D159))*BG159*(IF($E159="si",1.4,IF($F159="si",2.5,1)))</f>
        <v>0</v>
      </c>
      <c r="V159" s="112">
        <f>+((SUM($G13:V13)*$D159))*BH159*(IF($E159="si",1.4,IF($F159="si",2.5,1)))</f>
        <v>0</v>
      </c>
      <c r="W159" s="112">
        <f>+((SUM($G13:W13)*$D159))*BI159*(IF($E159="si",1.4,IF($F159="si",2.5,1)))</f>
        <v>0</v>
      </c>
      <c r="X159" s="112">
        <f>+((SUM($G13:X13)*$D159))*BJ159*(IF($E159="si",1.4,IF($F159="si",2.5,1)))</f>
        <v>0</v>
      </c>
      <c r="Y159" s="112">
        <f>+((SUM($G13:Y13)*$D159))*BK159*(IF($E159="si",1.4,IF($F159="si",2.5,1)))</f>
        <v>0</v>
      </c>
      <c r="Z159" s="112">
        <f>+((SUM($G13:Z13)*$D159))*BL159*(IF($E159="si",1.4,IF($F159="si",2.5,1)))</f>
        <v>0</v>
      </c>
      <c r="AA159" s="112">
        <f>+((SUM($G13:AA13)*$D159))*BM159*(IF($E159="si",1.4,IF($F159="si",2.5,1)))</f>
        <v>0</v>
      </c>
      <c r="AB159" s="112">
        <f>+((SUM($G13:AB13)*$D159))*BN159*(IF($E159="si",1.4,IF($F159="si",2.5,1)))</f>
        <v>0</v>
      </c>
      <c r="AC159" s="112">
        <f>+((SUM($G13:AC13)*$D159))*BO159*(IF($E159="si",1.4,IF($F159="si",2.5,1)))</f>
        <v>0</v>
      </c>
      <c r="AD159" s="112">
        <f>+((SUM($G13:AD13)*$D159))*BP159*(IF($E159="si",1.4,IF($F159="si",2.5,1)))</f>
        <v>0</v>
      </c>
      <c r="AE159" s="112">
        <f>+((SUM($G13:AE13)*$D159))*BQ159*(IF($E159="si",1.4,IF($F159="si",2.5,1)))</f>
        <v>0</v>
      </c>
      <c r="AF159" s="112">
        <f>+((SUM($G13:AF13)*$D159))*BR159*(IF($E159="si",1.4,IF($F159="si",2.5,1)))</f>
        <v>0</v>
      </c>
      <c r="AG159" s="112">
        <f>+((SUM($G13:AG13)*$D159))*BS159*(IF($E159="si",1.4,IF($F159="si",2.5,1)))</f>
        <v>0</v>
      </c>
      <c r="AH159" s="112">
        <f>+((SUM($G13:AH13)*$D159))*BT159*(IF($E159="si",1.4,IF($F159="si",2.5,1)))</f>
        <v>0</v>
      </c>
      <c r="AI159" s="112">
        <f>+((SUM($G13:AI13)*$D159))*BU159*(IF($E159="si",1.4,IF($F159="si",2.5,1)))</f>
        <v>0</v>
      </c>
      <c r="AJ159" s="112">
        <f>+((SUM($G13:AJ13)*$D159))*BV159*(IF($E159="si",1.4,IF($F159="si",2.5,1)))</f>
        <v>0</v>
      </c>
      <c r="AK159" s="112">
        <f>+((SUM($G13:AK13)*$D159))*BW159*(IF($E159="si",1.4,IF($F159="si",2.5,1)))</f>
        <v>0</v>
      </c>
      <c r="AL159" s="112">
        <f>+((SUM($G13:AL13)*$D159))*BX159*(IF($E159="si",1.4,IF($F159="si",2.5,1)))</f>
        <v>0</v>
      </c>
      <c r="AM159" s="112">
        <f>+((SUM($G13:AM13)*$D159))*BY159*(IF($E159="si",1.4,IF($F159="si",2.5,1)))</f>
        <v>0</v>
      </c>
      <c r="AN159" s="112">
        <f>+((SUM($G13:AN13)*$D159))*BZ159*(IF($E159="si",1.4,IF($F159="si",2.5,1)))</f>
        <v>0</v>
      </c>
      <c r="AO159" s="112">
        <f>+((SUM($G13:AO13)*$D159))*CA159*(IF($E159="si",1.4,IF($F159="si",2.5,1)))</f>
        <v>0</v>
      </c>
      <c r="AP159" s="112">
        <f>+((SUM($G13:AP13)*$D159))*CB159*(IF($E159="si",1.4,IF($F159="si",2.5,1)))</f>
        <v>0</v>
      </c>
      <c r="AQ159" s="112">
        <f>+((SUM($G13:AQ13)*$D159))*CC159*(IF($E159="si",1.4,IF($F159="si",2.5,1)))</f>
        <v>0</v>
      </c>
      <c r="AU159" s="113">
        <v>1</v>
      </c>
      <c r="AV159" s="113">
        <f t="shared" si="67"/>
        <v>1</v>
      </c>
      <c r="AW159" s="113">
        <f t="shared" si="64"/>
        <v>1</v>
      </c>
      <c r="AX159" s="113">
        <f t="shared" si="64"/>
        <v>1</v>
      </c>
      <c r="AY159" s="113">
        <f t="shared" si="64"/>
        <v>1</v>
      </c>
      <c r="AZ159" s="113">
        <f t="shared" si="64"/>
        <v>1</v>
      </c>
      <c r="BA159" s="113">
        <f t="shared" si="64"/>
        <v>1</v>
      </c>
      <c r="BB159" s="113">
        <f t="shared" si="64"/>
        <v>1</v>
      </c>
      <c r="BC159" s="113">
        <f t="shared" si="64"/>
        <v>1</v>
      </c>
      <c r="BD159" s="113">
        <f t="shared" si="64"/>
        <v>1</v>
      </c>
      <c r="BE159" s="113">
        <f t="shared" si="64"/>
        <v>1</v>
      </c>
      <c r="BF159" s="113">
        <f t="shared" si="64"/>
        <v>1</v>
      </c>
      <c r="BG159" s="113">
        <f t="shared" si="64"/>
        <v>1</v>
      </c>
      <c r="BH159" s="113">
        <f t="shared" si="64"/>
        <v>1</v>
      </c>
      <c r="BI159" s="113">
        <f t="shared" si="64"/>
        <v>1</v>
      </c>
      <c r="BJ159" s="113">
        <f t="shared" si="64"/>
        <v>1</v>
      </c>
      <c r="BK159" s="113">
        <f t="shared" si="64"/>
        <v>1</v>
      </c>
      <c r="BL159" s="113">
        <f t="shared" si="64"/>
        <v>1</v>
      </c>
      <c r="BM159" s="113">
        <f t="shared" si="64"/>
        <v>1</v>
      </c>
      <c r="BN159" s="113">
        <f t="shared" si="64"/>
        <v>1</v>
      </c>
      <c r="BO159" s="113">
        <f t="shared" si="64"/>
        <v>1</v>
      </c>
      <c r="BP159" s="113">
        <f t="shared" si="64"/>
        <v>1</v>
      </c>
      <c r="BQ159" s="113">
        <f t="shared" si="64"/>
        <v>1</v>
      </c>
      <c r="BR159" s="113">
        <f t="shared" si="64"/>
        <v>1</v>
      </c>
      <c r="BS159" s="113">
        <f t="shared" si="64"/>
        <v>1</v>
      </c>
      <c r="BT159" s="113">
        <f t="shared" si="64"/>
        <v>1</v>
      </c>
      <c r="BU159" s="113">
        <f t="shared" si="64"/>
        <v>1</v>
      </c>
      <c r="BV159" s="113">
        <f t="shared" si="64"/>
        <v>1</v>
      </c>
      <c r="BW159" s="113">
        <f t="shared" si="64"/>
        <v>1</v>
      </c>
      <c r="BX159" s="113">
        <f t="shared" si="64"/>
        <v>1</v>
      </c>
      <c r="BY159" s="113">
        <f t="shared" si="64"/>
        <v>1</v>
      </c>
      <c r="BZ159" s="113">
        <f t="shared" si="64"/>
        <v>1</v>
      </c>
      <c r="CA159" s="113">
        <f t="shared" si="64"/>
        <v>1</v>
      </c>
      <c r="CB159" s="113">
        <f t="shared" si="64"/>
        <v>1</v>
      </c>
      <c r="CC159" s="113">
        <f t="shared" si="64"/>
        <v>1</v>
      </c>
      <c r="CD159" s="113">
        <f t="shared" si="64"/>
        <v>1</v>
      </c>
    </row>
    <row r="160" spans="1:83" ht="16.5" thickTop="1" thickBot="1" x14ac:dyDescent="0.3">
      <c r="B160" s="63" t="str">
        <f t="shared" si="65"/>
        <v>Fabbricato 2</v>
      </c>
      <c r="C160" s="63" t="str">
        <f t="shared" si="65"/>
        <v>Immobili</v>
      </c>
      <c r="D160" s="116">
        <v>0.2</v>
      </c>
      <c r="E160" t="s">
        <v>237</v>
      </c>
      <c r="F160" t="s">
        <v>238</v>
      </c>
      <c r="H160" s="112">
        <f t="shared" si="66"/>
        <v>0</v>
      </c>
      <c r="I160" s="112">
        <f>+((SUM($G14:I14)*$D160))*AU160*(IF($E160="si",1.4,IF($F160="si",2.5,1)))</f>
        <v>0</v>
      </c>
      <c r="J160" s="112">
        <f>+((SUM($G14:J14)*$D160))*AV160*(IF($E160="si",1.4,IF($F160="si",2.5,1)))</f>
        <v>0</v>
      </c>
      <c r="K160" s="112">
        <f>+((SUM($G14:K14)*$D160))*AW160*(IF($E160="si",1.4,IF($F160="si",2.5,1)))</f>
        <v>0</v>
      </c>
      <c r="L160" s="112">
        <f>+((SUM($G14:L14)*$D160))*AX160*(IF($E160="si",1.4,IF($F160="si",2.5,1)))</f>
        <v>0</v>
      </c>
      <c r="M160" s="112">
        <f>+((SUM($G14:M14)*$D160))*AY160*(IF($E160="si",1.4,IF($F160="si",2.5,1)))</f>
        <v>0</v>
      </c>
      <c r="N160" s="112">
        <f>+((SUM($G14:N14)*$D160))*AZ160*(IF($E160="si",1.4,IF($F160="si",2.5,1)))</f>
        <v>0</v>
      </c>
      <c r="O160" s="112">
        <f>+((SUM($G14:O14)*$D160))*BA160*(IF($E160="si",1.4,IF($F160="si",2.5,1)))</f>
        <v>0</v>
      </c>
      <c r="P160" s="112">
        <f>+((SUM($G14:P14)*$D160))*BB160*(IF($E160="si",1.4,IF($F160="si",2.5,1)))</f>
        <v>0</v>
      </c>
      <c r="Q160" s="112">
        <f>+((SUM($G14:Q14)*$D160))*BC160*(IF($E160="si",1.4,IF($F160="si",2.5,1)))</f>
        <v>0</v>
      </c>
      <c r="R160" s="112">
        <f>+((SUM($G14:R14)*$D160))*BD160*(IF($E160="si",1.4,IF($F160="si",2.5,1)))</f>
        <v>0</v>
      </c>
      <c r="S160" s="112">
        <f>+((SUM($G14:S14)*$D160))*BE160*(IF($E160="si",1.4,IF($F160="si",2.5,1)))</f>
        <v>0</v>
      </c>
      <c r="T160" s="112">
        <f>+((SUM($G14:T14)*$D160))*BF160*(IF($E160="si",1.4,IF($F160="si",2.5,1)))</f>
        <v>0</v>
      </c>
      <c r="U160" s="112">
        <f>+((SUM($G14:U14)*$D160))*BG160*(IF($E160="si",1.4,IF($F160="si",2.5,1)))</f>
        <v>0</v>
      </c>
      <c r="V160" s="112">
        <f>+((SUM($G14:V14)*$D160))*BH160*(IF($E160="si",1.4,IF($F160="si",2.5,1)))</f>
        <v>0</v>
      </c>
      <c r="W160" s="112">
        <f>+((SUM($G14:W14)*$D160))*BI160*(IF($E160="si",1.4,IF($F160="si",2.5,1)))</f>
        <v>0</v>
      </c>
      <c r="X160" s="112">
        <f>+((SUM($G14:X14)*$D160))*BJ160*(IF($E160="si",1.4,IF($F160="si",2.5,1)))</f>
        <v>0</v>
      </c>
      <c r="Y160" s="112">
        <f>+((SUM($G14:Y14)*$D160))*BK160*(IF($E160="si",1.4,IF($F160="si",2.5,1)))</f>
        <v>0</v>
      </c>
      <c r="Z160" s="112">
        <f>+((SUM($G14:Z14)*$D160))*BL160*(IF($E160="si",1.4,IF($F160="si",2.5,1)))</f>
        <v>0</v>
      </c>
      <c r="AA160" s="112">
        <f>+((SUM($G14:AA14)*$D160))*BM160*(IF($E160="si",1.4,IF($F160="si",2.5,1)))</f>
        <v>0</v>
      </c>
      <c r="AB160" s="112">
        <f>+((SUM($G14:AB14)*$D160))*BN160*(IF($E160="si",1.4,IF($F160="si",2.5,1)))</f>
        <v>0</v>
      </c>
      <c r="AC160" s="112">
        <f>+((SUM($G14:AC14)*$D160))*BO160*(IF($E160="si",1.4,IF($F160="si",2.5,1)))</f>
        <v>0</v>
      </c>
      <c r="AD160" s="112">
        <f>+((SUM($G14:AD14)*$D160))*BP160*(IF($E160="si",1.4,IF($F160="si",2.5,1)))</f>
        <v>0</v>
      </c>
      <c r="AE160" s="112">
        <f>+((SUM($G14:AE14)*$D160))*BQ160*(IF($E160="si",1.4,IF($F160="si",2.5,1)))</f>
        <v>0</v>
      </c>
      <c r="AF160" s="112">
        <f>+((SUM($G14:AF14)*$D160))*BR160*(IF($E160="si",1.4,IF($F160="si",2.5,1)))</f>
        <v>0</v>
      </c>
      <c r="AG160" s="112">
        <f>+((SUM($G14:AG14)*$D160))*BS160*(IF($E160="si",1.4,IF($F160="si",2.5,1)))</f>
        <v>0</v>
      </c>
      <c r="AH160" s="112">
        <f>+((SUM($G14:AH14)*$D160))*BT160*(IF($E160="si",1.4,IF($F160="si",2.5,1)))</f>
        <v>0</v>
      </c>
      <c r="AI160" s="112">
        <f>+((SUM($G14:AI14)*$D160))*BU160*(IF($E160="si",1.4,IF($F160="si",2.5,1)))</f>
        <v>0</v>
      </c>
      <c r="AJ160" s="112">
        <f>+((SUM($G14:AJ14)*$D160))*BV160*(IF($E160="si",1.4,IF($F160="si",2.5,1)))</f>
        <v>0</v>
      </c>
      <c r="AK160" s="112">
        <f>+((SUM($G14:AK14)*$D160))*BW160*(IF($E160="si",1.4,IF($F160="si",2.5,1)))</f>
        <v>0</v>
      </c>
      <c r="AL160" s="112">
        <f>+((SUM($G14:AL14)*$D160))*BX160*(IF($E160="si",1.4,IF($F160="si",2.5,1)))</f>
        <v>0</v>
      </c>
      <c r="AM160" s="112">
        <f>+((SUM($G14:AM14)*$D160))*BY160*(IF($E160="si",1.4,IF($F160="si",2.5,1)))</f>
        <v>0</v>
      </c>
      <c r="AN160" s="112">
        <f>+((SUM($G14:AN14)*$D160))*BZ160*(IF($E160="si",1.4,IF($F160="si",2.5,1)))</f>
        <v>0</v>
      </c>
      <c r="AO160" s="112">
        <f>+((SUM($G14:AO14)*$D160))*CA160*(IF($E160="si",1.4,IF($F160="si",2.5,1)))</f>
        <v>0</v>
      </c>
      <c r="AP160" s="112">
        <f>+((SUM($G14:AP14)*$D160))*CB160*(IF($E160="si",1.4,IF($F160="si",2.5,1)))</f>
        <v>0</v>
      </c>
      <c r="AQ160" s="112">
        <f>+((SUM($G14:AQ14)*$D160))*CC160*(IF($E160="si",1.4,IF($F160="si",2.5,1)))</f>
        <v>0</v>
      </c>
      <c r="AU160" s="113">
        <v>1</v>
      </c>
      <c r="AV160" s="113">
        <f t="shared" si="67"/>
        <v>1</v>
      </c>
      <c r="AW160" s="113">
        <f t="shared" si="64"/>
        <v>1</v>
      </c>
      <c r="AX160" s="113">
        <f t="shared" si="64"/>
        <v>1</v>
      </c>
      <c r="AY160" s="113">
        <f t="shared" si="64"/>
        <v>1</v>
      </c>
      <c r="AZ160" s="113">
        <f t="shared" si="64"/>
        <v>1</v>
      </c>
      <c r="BA160" s="113">
        <f t="shared" si="64"/>
        <v>1</v>
      </c>
      <c r="BB160" s="113">
        <f t="shared" si="64"/>
        <v>1</v>
      </c>
      <c r="BC160" s="113">
        <f t="shared" si="64"/>
        <v>1</v>
      </c>
      <c r="BD160" s="113">
        <f t="shared" si="64"/>
        <v>1</v>
      </c>
      <c r="BE160" s="113">
        <f t="shared" si="64"/>
        <v>1</v>
      </c>
      <c r="BF160" s="113">
        <f t="shared" si="64"/>
        <v>1</v>
      </c>
      <c r="BG160" s="113">
        <f t="shared" si="64"/>
        <v>1</v>
      </c>
      <c r="BH160" s="113">
        <f t="shared" si="64"/>
        <v>1</v>
      </c>
      <c r="BI160" s="113">
        <f t="shared" si="64"/>
        <v>1</v>
      </c>
      <c r="BJ160" s="113">
        <f t="shared" si="64"/>
        <v>1</v>
      </c>
      <c r="BK160" s="113">
        <f t="shared" si="64"/>
        <v>1</v>
      </c>
      <c r="BL160" s="113">
        <f t="shared" si="64"/>
        <v>1</v>
      </c>
      <c r="BM160" s="113">
        <f t="shared" si="64"/>
        <v>1</v>
      </c>
      <c r="BN160" s="113">
        <f t="shared" si="64"/>
        <v>1</v>
      </c>
      <c r="BO160" s="113">
        <f t="shared" si="64"/>
        <v>1</v>
      </c>
      <c r="BP160" s="113">
        <f t="shared" si="64"/>
        <v>1</v>
      </c>
      <c r="BQ160" s="113">
        <f t="shared" si="64"/>
        <v>1</v>
      </c>
      <c r="BR160" s="113">
        <f t="shared" si="64"/>
        <v>1</v>
      </c>
      <c r="BS160" s="113">
        <f t="shared" si="64"/>
        <v>1</v>
      </c>
      <c r="BT160" s="113">
        <f t="shared" si="64"/>
        <v>1</v>
      </c>
      <c r="BU160" s="113">
        <f t="shared" si="64"/>
        <v>1</v>
      </c>
      <c r="BV160" s="113">
        <f t="shared" si="64"/>
        <v>1</v>
      </c>
      <c r="BW160" s="113">
        <f t="shared" si="64"/>
        <v>1</v>
      </c>
      <c r="BX160" s="113">
        <f t="shared" si="64"/>
        <v>1</v>
      </c>
      <c r="BY160" s="113">
        <f t="shared" si="64"/>
        <v>1</v>
      </c>
      <c r="BZ160" s="113">
        <f t="shared" si="64"/>
        <v>1</v>
      </c>
      <c r="CA160" s="113">
        <f t="shared" si="64"/>
        <v>1</v>
      </c>
      <c r="CB160" s="113">
        <f t="shared" si="64"/>
        <v>1</v>
      </c>
      <c r="CC160" s="113">
        <f t="shared" si="64"/>
        <v>1</v>
      </c>
      <c r="CD160" s="113">
        <f t="shared" si="64"/>
        <v>1</v>
      </c>
    </row>
    <row r="161" spans="2:83" ht="16.5" thickTop="1" thickBot="1" x14ac:dyDescent="0.3">
      <c r="B161" s="63" t="str">
        <f t="shared" si="65"/>
        <v/>
      </c>
      <c r="C161" s="63" t="str">
        <f t="shared" si="65"/>
        <v>Impianti e Attrezzature</v>
      </c>
      <c r="D161" s="116">
        <v>0.2</v>
      </c>
      <c r="E161" t="s">
        <v>237</v>
      </c>
      <c r="F161" t="s">
        <v>238</v>
      </c>
      <c r="H161" s="112">
        <f t="shared" si="66"/>
        <v>0</v>
      </c>
      <c r="I161" s="112">
        <f>+((SUM($G15:I15)*$D161))*AU161*(IF($E161="si",1.4,IF($F161="si",2.5,1)))</f>
        <v>0</v>
      </c>
      <c r="J161" s="112">
        <f>+((SUM($G15:J15)*$D161))*AV161*(IF($E161="si",1.4,IF($F161="si",2.5,1)))</f>
        <v>0</v>
      </c>
      <c r="K161" s="112">
        <f>+((SUM($G15:K15)*$D161))*AW161*(IF($E161="si",1.4,IF($F161="si",2.5,1)))</f>
        <v>0</v>
      </c>
      <c r="L161" s="112">
        <f>+((SUM($G15:L15)*$D161))*AX161*(IF($E161="si",1.4,IF($F161="si",2.5,1)))</f>
        <v>0</v>
      </c>
      <c r="M161" s="112">
        <f>+((SUM($G15:M15)*$D161))*AY161*(IF($E161="si",1.4,IF($F161="si",2.5,1)))</f>
        <v>0</v>
      </c>
      <c r="N161" s="112">
        <f>+((SUM($G15:N15)*$D161))*AZ161*(IF($E161="si",1.4,IF($F161="si",2.5,1)))</f>
        <v>0</v>
      </c>
      <c r="O161" s="112">
        <f>+((SUM($G15:O15)*$D161))*BA161*(IF($E161="si",1.4,IF($F161="si",2.5,1)))</f>
        <v>0</v>
      </c>
      <c r="P161" s="112">
        <f>+((SUM($G15:P15)*$D161))*BB161*(IF($E161="si",1.4,IF($F161="si",2.5,1)))</f>
        <v>0</v>
      </c>
      <c r="Q161" s="112">
        <f>+((SUM($G15:Q15)*$D161))*BC161*(IF($E161="si",1.4,IF($F161="si",2.5,1)))</f>
        <v>0</v>
      </c>
      <c r="R161" s="112">
        <f>+((SUM($G15:R15)*$D161))*BD161*(IF($E161="si",1.4,IF($F161="si",2.5,1)))</f>
        <v>0</v>
      </c>
      <c r="S161" s="112">
        <f>+((SUM($G15:S15)*$D161))*BE161*(IF($E161="si",1.4,IF($F161="si",2.5,1)))</f>
        <v>0</v>
      </c>
      <c r="T161" s="112">
        <f>+((SUM($G15:T15)*$D161))*BF161*(IF($E161="si",1.4,IF($F161="si",2.5,1)))</f>
        <v>0</v>
      </c>
      <c r="U161" s="112">
        <f>+((SUM($G15:U15)*$D161))*BG161*(IF($E161="si",1.4,IF($F161="si",2.5,1)))</f>
        <v>0</v>
      </c>
      <c r="V161" s="112">
        <f>+((SUM($G15:V15)*$D161))*BH161*(IF($E161="si",1.4,IF($F161="si",2.5,1)))</f>
        <v>0</v>
      </c>
      <c r="W161" s="112">
        <f>+((SUM($G15:W15)*$D161))*BI161*(IF($E161="si",1.4,IF($F161="si",2.5,1)))</f>
        <v>0</v>
      </c>
      <c r="X161" s="112">
        <f>+((SUM($G15:X15)*$D161))*BJ161*(IF($E161="si",1.4,IF($F161="si",2.5,1)))</f>
        <v>0</v>
      </c>
      <c r="Y161" s="112">
        <f>+((SUM($G15:Y15)*$D161))*BK161*(IF($E161="si",1.4,IF($F161="si",2.5,1)))</f>
        <v>0</v>
      </c>
      <c r="Z161" s="112">
        <f>+((SUM($G15:Z15)*$D161))*BL161*(IF($E161="si",1.4,IF($F161="si",2.5,1)))</f>
        <v>0</v>
      </c>
      <c r="AA161" s="112">
        <f>+((SUM($G15:AA15)*$D161))*BM161*(IF($E161="si",1.4,IF($F161="si",2.5,1)))</f>
        <v>0</v>
      </c>
      <c r="AB161" s="112">
        <f>+((SUM($G15:AB15)*$D161))*BN161*(IF($E161="si",1.4,IF($F161="si",2.5,1)))</f>
        <v>0</v>
      </c>
      <c r="AC161" s="112">
        <f>+((SUM($G15:AC15)*$D161))*BO161*(IF($E161="si",1.4,IF($F161="si",2.5,1)))</f>
        <v>0</v>
      </c>
      <c r="AD161" s="112">
        <f>+((SUM($G15:AD15)*$D161))*BP161*(IF($E161="si",1.4,IF($F161="si",2.5,1)))</f>
        <v>0</v>
      </c>
      <c r="AE161" s="112">
        <f>+((SUM($G15:AE15)*$D161))*BQ161*(IF($E161="si",1.4,IF($F161="si",2.5,1)))</f>
        <v>0</v>
      </c>
      <c r="AF161" s="112">
        <f>+((SUM($G15:AF15)*$D161))*BR161*(IF($E161="si",1.4,IF($F161="si",2.5,1)))</f>
        <v>0</v>
      </c>
      <c r="AG161" s="112">
        <f>+((SUM($G15:AG15)*$D161))*BS161*(IF($E161="si",1.4,IF($F161="si",2.5,1)))</f>
        <v>0</v>
      </c>
      <c r="AH161" s="112">
        <f>+((SUM($G15:AH15)*$D161))*BT161*(IF($E161="si",1.4,IF($F161="si",2.5,1)))</f>
        <v>0</v>
      </c>
      <c r="AI161" s="112">
        <f>+((SUM($G15:AI15)*$D161))*BU161*(IF($E161="si",1.4,IF($F161="si",2.5,1)))</f>
        <v>0</v>
      </c>
      <c r="AJ161" s="112">
        <f>+((SUM($G15:AJ15)*$D161))*BV161*(IF($E161="si",1.4,IF($F161="si",2.5,1)))</f>
        <v>0</v>
      </c>
      <c r="AK161" s="112">
        <f>+((SUM($G15:AK15)*$D161))*BW161*(IF($E161="si",1.4,IF($F161="si",2.5,1)))</f>
        <v>0</v>
      </c>
      <c r="AL161" s="112">
        <f>+((SUM($G15:AL15)*$D161))*BX161*(IF($E161="si",1.4,IF($F161="si",2.5,1)))</f>
        <v>0</v>
      </c>
      <c r="AM161" s="112">
        <f>+((SUM($G15:AM15)*$D161))*BY161*(IF($E161="si",1.4,IF($F161="si",2.5,1)))</f>
        <v>0</v>
      </c>
      <c r="AN161" s="112">
        <f>+((SUM($G15:AN15)*$D161))*BZ161*(IF($E161="si",1.4,IF($F161="si",2.5,1)))</f>
        <v>0</v>
      </c>
      <c r="AO161" s="112">
        <f>+((SUM($G15:AO15)*$D161))*CA161*(IF($E161="si",1.4,IF($F161="si",2.5,1)))</f>
        <v>0</v>
      </c>
      <c r="AP161" s="112">
        <f>+((SUM($G15:AP15)*$D161))*CB161*(IF($E161="si",1.4,IF($F161="si",2.5,1)))</f>
        <v>0</v>
      </c>
      <c r="AQ161" s="112">
        <f>+((SUM($G15:AQ15)*$D161))*CC161*(IF($E161="si",1.4,IF($F161="si",2.5,1)))</f>
        <v>0</v>
      </c>
      <c r="AU161" s="113">
        <v>1</v>
      </c>
      <c r="AV161" s="113">
        <f t="shared" si="67"/>
        <v>1</v>
      </c>
      <c r="AW161" s="113">
        <f t="shared" si="64"/>
        <v>1</v>
      </c>
      <c r="AX161" s="113">
        <f t="shared" si="64"/>
        <v>1</v>
      </c>
      <c r="AY161" s="113">
        <f t="shared" si="64"/>
        <v>1</v>
      </c>
      <c r="AZ161" s="113">
        <f t="shared" si="64"/>
        <v>1</v>
      </c>
      <c r="BA161" s="113">
        <f t="shared" si="64"/>
        <v>1</v>
      </c>
      <c r="BB161" s="113">
        <f t="shared" si="64"/>
        <v>1</v>
      </c>
      <c r="BC161" s="113">
        <f t="shared" si="64"/>
        <v>1</v>
      </c>
      <c r="BD161" s="113">
        <f t="shared" si="64"/>
        <v>1</v>
      </c>
      <c r="BE161" s="113">
        <f t="shared" si="64"/>
        <v>1</v>
      </c>
      <c r="BF161" s="113">
        <f t="shared" si="64"/>
        <v>1</v>
      </c>
      <c r="BG161" s="113">
        <f t="shared" si="64"/>
        <v>1</v>
      </c>
      <c r="BH161" s="113">
        <f t="shared" si="64"/>
        <v>1</v>
      </c>
      <c r="BI161" s="113">
        <f t="shared" si="64"/>
        <v>1</v>
      </c>
      <c r="BJ161" s="113">
        <f t="shared" si="64"/>
        <v>1</v>
      </c>
      <c r="BK161" s="113">
        <f t="shared" si="64"/>
        <v>1</v>
      </c>
      <c r="BL161" s="113">
        <f t="shared" si="64"/>
        <v>1</v>
      </c>
      <c r="BM161" s="113">
        <f t="shared" si="64"/>
        <v>1</v>
      </c>
      <c r="BN161" s="113">
        <f t="shared" si="64"/>
        <v>1</v>
      </c>
      <c r="BO161" s="113">
        <f t="shared" si="64"/>
        <v>1</v>
      </c>
      <c r="BP161" s="113">
        <f t="shared" si="64"/>
        <v>1</v>
      </c>
      <c r="BQ161" s="113">
        <f t="shared" si="64"/>
        <v>1</v>
      </c>
      <c r="BR161" s="113">
        <f t="shared" si="64"/>
        <v>1</v>
      </c>
      <c r="BS161" s="113">
        <f t="shared" si="64"/>
        <v>1</v>
      </c>
      <c r="BT161" s="113">
        <f t="shared" si="64"/>
        <v>1</v>
      </c>
      <c r="BU161" s="113">
        <f t="shared" si="64"/>
        <v>1</v>
      </c>
      <c r="BV161" s="113">
        <f t="shared" si="64"/>
        <v>1</v>
      </c>
      <c r="BW161" s="113">
        <f t="shared" si="64"/>
        <v>1</v>
      </c>
      <c r="BX161" s="113">
        <f t="shared" si="64"/>
        <v>1</v>
      </c>
      <c r="BY161" s="113">
        <f t="shared" si="64"/>
        <v>1</v>
      </c>
      <c r="BZ161" s="113">
        <f t="shared" si="64"/>
        <v>1</v>
      </c>
      <c r="CA161" s="113">
        <f t="shared" si="64"/>
        <v>1</v>
      </c>
      <c r="CB161" s="113">
        <f t="shared" si="64"/>
        <v>1</v>
      </c>
      <c r="CC161" s="113">
        <f t="shared" si="64"/>
        <v>1</v>
      </c>
      <c r="CD161" s="113">
        <f t="shared" si="64"/>
        <v>1</v>
      </c>
    </row>
    <row r="162" spans="2:83" ht="16.5" thickTop="1" thickBot="1" x14ac:dyDescent="0.3">
      <c r="B162" s="63" t="str">
        <f t="shared" si="65"/>
        <v/>
      </c>
      <c r="C162" s="63" t="str">
        <f t="shared" si="65"/>
        <v>Immobili</v>
      </c>
      <c r="D162" s="116">
        <v>0.1</v>
      </c>
      <c r="E162" t="s">
        <v>237</v>
      </c>
      <c r="F162" t="s">
        <v>238</v>
      </c>
      <c r="H162" s="112">
        <f t="shared" si="66"/>
        <v>0</v>
      </c>
      <c r="I162" s="112">
        <f>+((SUM($G16:I16)*$D162))*AU162*(IF($E162="si",1.4,IF($F162="si",2.5,1)))</f>
        <v>0</v>
      </c>
      <c r="J162" s="112">
        <f>+((SUM($G16:J16)*$D162))*AV162*(IF($E162="si",1.4,IF($F162="si",2.5,1)))</f>
        <v>0</v>
      </c>
      <c r="K162" s="112">
        <f>+((SUM($G16:K16)*$D162))*AW162*(IF($E162="si",1.4,IF($F162="si",2.5,1)))</f>
        <v>0</v>
      </c>
      <c r="L162" s="112">
        <f>+((SUM($G16:L16)*$D162))*AX162*(IF($E162="si",1.4,IF($F162="si",2.5,1)))</f>
        <v>0</v>
      </c>
      <c r="M162" s="112">
        <f>+((SUM($G16:M16)*$D162))*AY162*(IF($E162="si",1.4,IF($F162="si",2.5,1)))</f>
        <v>0</v>
      </c>
      <c r="N162" s="112">
        <f>+((SUM($G16:N16)*$D162))*AZ162*(IF($E162="si",1.4,IF($F162="si",2.5,1)))</f>
        <v>0</v>
      </c>
      <c r="O162" s="112">
        <f>+((SUM($G16:O16)*$D162))*BA162*(IF($E162="si",1.4,IF($F162="si",2.5,1)))</f>
        <v>0</v>
      </c>
      <c r="P162" s="112">
        <f>+((SUM($G16:P16)*$D162))*BB162*(IF($E162="si",1.4,IF($F162="si",2.5,1)))</f>
        <v>0</v>
      </c>
      <c r="Q162" s="112">
        <f>+((SUM($G16:Q16)*$D162))*BC162*(IF($E162="si",1.4,IF($F162="si",2.5,1)))</f>
        <v>0</v>
      </c>
      <c r="R162" s="112">
        <f>+((SUM($G16:R16)*$D162))*BD162*(IF($E162="si",1.4,IF($F162="si",2.5,1)))</f>
        <v>0</v>
      </c>
      <c r="S162" s="112">
        <f>+((SUM($G16:S16)*$D162))*BE162*(IF($E162="si",1.4,IF($F162="si",2.5,1)))</f>
        <v>0</v>
      </c>
      <c r="T162" s="112">
        <f>+((SUM($G16:T16)*$D162))*BF162*(IF($E162="si",1.4,IF($F162="si",2.5,1)))</f>
        <v>0</v>
      </c>
      <c r="U162" s="112">
        <f>+((SUM($G16:U16)*$D162))*BG162*(IF($E162="si",1.4,IF($F162="si",2.5,1)))</f>
        <v>0</v>
      </c>
      <c r="V162" s="112">
        <f>+((SUM($G16:V16)*$D162))*BH162*(IF($E162="si",1.4,IF($F162="si",2.5,1)))</f>
        <v>0</v>
      </c>
      <c r="W162" s="112">
        <f>+((SUM($G16:W16)*$D162))*BI162*(IF($E162="si",1.4,IF($F162="si",2.5,1)))</f>
        <v>0</v>
      </c>
      <c r="X162" s="112">
        <f>+((SUM($G16:X16)*$D162))*BJ162*(IF($E162="si",1.4,IF($F162="si",2.5,1)))</f>
        <v>0</v>
      </c>
      <c r="Y162" s="112">
        <f>+((SUM($G16:Y16)*$D162))*BK162*(IF($E162="si",1.4,IF($F162="si",2.5,1)))</f>
        <v>0</v>
      </c>
      <c r="Z162" s="112">
        <f>+((SUM($G16:Z16)*$D162))*BL162*(IF($E162="si",1.4,IF($F162="si",2.5,1)))</f>
        <v>0</v>
      </c>
      <c r="AA162" s="112">
        <f>+((SUM($G16:AA16)*$D162))*BM162*(IF($E162="si",1.4,IF($F162="si",2.5,1)))</f>
        <v>0</v>
      </c>
      <c r="AB162" s="112">
        <f>+((SUM($G16:AB16)*$D162))*BN162*(IF($E162="si",1.4,IF($F162="si",2.5,1)))</f>
        <v>0</v>
      </c>
      <c r="AC162" s="112">
        <f>+((SUM($G16:AC16)*$D162))*BO162*(IF($E162="si",1.4,IF($F162="si",2.5,1)))</f>
        <v>0</v>
      </c>
      <c r="AD162" s="112">
        <f>+((SUM($G16:AD16)*$D162))*BP162*(IF($E162="si",1.4,IF($F162="si",2.5,1)))</f>
        <v>0</v>
      </c>
      <c r="AE162" s="112">
        <f>+((SUM($G16:AE16)*$D162))*BQ162*(IF($E162="si",1.4,IF($F162="si",2.5,1)))</f>
        <v>0</v>
      </c>
      <c r="AF162" s="112">
        <f>+((SUM($G16:AF16)*$D162))*BR162*(IF($E162="si",1.4,IF($F162="si",2.5,1)))</f>
        <v>0</v>
      </c>
      <c r="AG162" s="112">
        <f>+((SUM($G16:AG16)*$D162))*BS162*(IF($E162="si",1.4,IF($F162="si",2.5,1)))</f>
        <v>0</v>
      </c>
      <c r="AH162" s="112">
        <f>+((SUM($G16:AH16)*$D162))*BT162*(IF($E162="si",1.4,IF($F162="si",2.5,1)))</f>
        <v>0</v>
      </c>
      <c r="AI162" s="112">
        <f>+((SUM($G16:AI16)*$D162))*BU162*(IF($E162="si",1.4,IF($F162="si",2.5,1)))</f>
        <v>0</v>
      </c>
      <c r="AJ162" s="112">
        <f>+((SUM($G16:AJ16)*$D162))*BV162*(IF($E162="si",1.4,IF($F162="si",2.5,1)))</f>
        <v>0</v>
      </c>
      <c r="AK162" s="112">
        <f>+((SUM($G16:AK16)*$D162))*BW162*(IF($E162="si",1.4,IF($F162="si",2.5,1)))</f>
        <v>0</v>
      </c>
      <c r="AL162" s="112">
        <f>+((SUM($G16:AL16)*$D162))*BX162*(IF($E162="si",1.4,IF($F162="si",2.5,1)))</f>
        <v>0</v>
      </c>
      <c r="AM162" s="112">
        <f>+((SUM($G16:AM16)*$D162))*BY162*(IF($E162="si",1.4,IF($F162="si",2.5,1)))</f>
        <v>0</v>
      </c>
      <c r="AN162" s="112">
        <f>+((SUM($G16:AN16)*$D162))*BZ162*(IF($E162="si",1.4,IF($F162="si",2.5,1)))</f>
        <v>0</v>
      </c>
      <c r="AO162" s="112">
        <f>+((SUM($G16:AO16)*$D162))*CA162*(IF($E162="si",1.4,IF($F162="si",2.5,1)))</f>
        <v>0</v>
      </c>
      <c r="AP162" s="112">
        <f>+((SUM($G16:AP16)*$D162))*CB162*(IF($E162="si",1.4,IF($F162="si",2.5,1)))</f>
        <v>0</v>
      </c>
      <c r="AQ162" s="112">
        <f>+((SUM($G16:AQ16)*$D162))*CC162*(IF($E162="si",1.4,IF($F162="si",2.5,1)))</f>
        <v>0</v>
      </c>
      <c r="AU162" s="113">
        <v>1</v>
      </c>
      <c r="AV162" s="113">
        <f t="shared" si="67"/>
        <v>1</v>
      </c>
      <c r="AW162" s="113">
        <f t="shared" si="64"/>
        <v>1</v>
      </c>
      <c r="AX162" s="113">
        <f t="shared" si="64"/>
        <v>1</v>
      </c>
      <c r="AY162" s="113">
        <f t="shared" si="64"/>
        <v>1</v>
      </c>
      <c r="AZ162" s="113">
        <f t="shared" si="64"/>
        <v>1</v>
      </c>
      <c r="BA162" s="113">
        <f t="shared" si="64"/>
        <v>1</v>
      </c>
      <c r="BB162" s="113">
        <f t="shared" si="64"/>
        <v>1</v>
      </c>
      <c r="BC162" s="113">
        <f t="shared" si="64"/>
        <v>1</v>
      </c>
      <c r="BD162" s="113">
        <f t="shared" si="64"/>
        <v>1</v>
      </c>
      <c r="BE162" s="113">
        <f t="shared" si="64"/>
        <v>1</v>
      </c>
      <c r="BF162" s="113">
        <f t="shared" si="64"/>
        <v>1</v>
      </c>
      <c r="BG162" s="113">
        <f t="shared" si="64"/>
        <v>1</v>
      </c>
      <c r="BH162" s="113">
        <f t="shared" si="64"/>
        <v>1</v>
      </c>
      <c r="BI162" s="113">
        <f t="shared" si="64"/>
        <v>1</v>
      </c>
      <c r="BJ162" s="113">
        <f t="shared" si="64"/>
        <v>1</v>
      </c>
      <c r="BK162" s="113">
        <f t="shared" si="64"/>
        <v>1</v>
      </c>
      <c r="BL162" s="113">
        <f t="shared" si="64"/>
        <v>1</v>
      </c>
      <c r="BM162" s="113">
        <f t="shared" si="64"/>
        <v>1</v>
      </c>
      <c r="BN162" s="113">
        <f t="shared" ref="BN162:CD173" si="68">+IF(AA186=0,1,IF(AA186=$AQ16,0,1))</f>
        <v>1</v>
      </c>
      <c r="BO162" s="113">
        <f t="shared" si="68"/>
        <v>1</v>
      </c>
      <c r="BP162" s="113">
        <f t="shared" si="68"/>
        <v>1</v>
      </c>
      <c r="BQ162" s="113">
        <f t="shared" si="68"/>
        <v>1</v>
      </c>
      <c r="BR162" s="113">
        <f t="shared" si="68"/>
        <v>1</v>
      </c>
      <c r="BS162" s="113">
        <f t="shared" si="68"/>
        <v>1</v>
      </c>
      <c r="BT162" s="113">
        <f t="shared" si="68"/>
        <v>1</v>
      </c>
      <c r="BU162" s="113">
        <f t="shared" si="68"/>
        <v>1</v>
      </c>
      <c r="BV162" s="113">
        <f t="shared" si="68"/>
        <v>1</v>
      </c>
      <c r="BW162" s="113">
        <f t="shared" si="68"/>
        <v>1</v>
      </c>
      <c r="BX162" s="113">
        <f t="shared" si="68"/>
        <v>1</v>
      </c>
      <c r="BY162" s="113">
        <f t="shared" si="68"/>
        <v>1</v>
      </c>
      <c r="BZ162" s="113">
        <f t="shared" si="68"/>
        <v>1</v>
      </c>
      <c r="CA162" s="113">
        <f t="shared" si="68"/>
        <v>1</v>
      </c>
      <c r="CB162" s="113">
        <f t="shared" si="68"/>
        <v>1</v>
      </c>
      <c r="CC162" s="113">
        <f t="shared" si="68"/>
        <v>1</v>
      </c>
      <c r="CD162" s="113">
        <f t="shared" si="68"/>
        <v>1</v>
      </c>
    </row>
    <row r="163" spans="2:83" ht="16.5" thickTop="1" thickBot="1" x14ac:dyDescent="0.3">
      <c r="B163" s="63" t="str">
        <f t="shared" si="65"/>
        <v/>
      </c>
      <c r="C163" s="63" t="str">
        <f t="shared" si="65"/>
        <v>Immobili</v>
      </c>
      <c r="D163" s="116">
        <v>0.1</v>
      </c>
      <c r="E163" t="s">
        <v>237</v>
      </c>
      <c r="F163" t="s">
        <v>238</v>
      </c>
      <c r="H163" s="112">
        <f t="shared" si="66"/>
        <v>0</v>
      </c>
      <c r="I163" s="112">
        <f>+((SUM($G17:I17)*$D163))*AU163*(IF($E163="si",1.4,IF($F163="si",2.5,1)))</f>
        <v>0</v>
      </c>
      <c r="J163" s="112">
        <f>+((SUM($G17:J17)*$D163))*AV163*(IF($E163="si",1.4,IF($F163="si",2.5,1)))</f>
        <v>0</v>
      </c>
      <c r="K163" s="112">
        <f>+((SUM($G17:K17)*$D163))*AW163*(IF($E163="si",1.4,IF($F163="si",2.5,1)))</f>
        <v>0</v>
      </c>
      <c r="L163" s="112">
        <f>+((SUM($G17:L17)*$D163))*AX163*(IF($E163="si",1.4,IF($F163="si",2.5,1)))</f>
        <v>0</v>
      </c>
      <c r="M163" s="112">
        <f>+((SUM($G17:M17)*$D163))*AY163*(IF($E163="si",1.4,IF($F163="si",2.5,1)))</f>
        <v>0</v>
      </c>
      <c r="N163" s="112">
        <f>+((SUM($G17:N17)*$D163))*AZ163*(IF($E163="si",1.4,IF($F163="si",2.5,1)))</f>
        <v>0</v>
      </c>
      <c r="O163" s="112">
        <f>+((SUM($G17:O17)*$D163))*BA163*(IF($E163="si",1.4,IF($F163="si",2.5,1)))</f>
        <v>0</v>
      </c>
      <c r="P163" s="112">
        <f>+((SUM($G17:P17)*$D163))*BB163*(IF($E163="si",1.4,IF($F163="si",2.5,1)))</f>
        <v>0</v>
      </c>
      <c r="Q163" s="112">
        <f>+((SUM($G17:Q17)*$D163))*BC163*(IF($E163="si",1.4,IF($F163="si",2.5,1)))</f>
        <v>0</v>
      </c>
      <c r="R163" s="112">
        <f>+((SUM($G17:R17)*$D163))*BD163*(IF($E163="si",1.4,IF($F163="si",2.5,1)))</f>
        <v>0</v>
      </c>
      <c r="S163" s="112">
        <f>+((SUM($G17:S17)*$D163))*BE163*(IF($E163="si",1.4,IF($F163="si",2.5,1)))</f>
        <v>0</v>
      </c>
      <c r="T163" s="112">
        <f>+((SUM($G17:T17)*$D163))*BF163*(IF($E163="si",1.4,IF($F163="si",2.5,1)))</f>
        <v>0</v>
      </c>
      <c r="U163" s="112">
        <f>+((SUM($G17:U17)*$D163))*BG163*(IF($E163="si",1.4,IF($F163="si",2.5,1)))</f>
        <v>0</v>
      </c>
      <c r="V163" s="112">
        <f>+((SUM($G17:V17)*$D163))*BH163*(IF($E163="si",1.4,IF($F163="si",2.5,1)))</f>
        <v>0</v>
      </c>
      <c r="W163" s="112">
        <f>+((SUM($G17:W17)*$D163))*BI163*(IF($E163="si",1.4,IF($F163="si",2.5,1)))</f>
        <v>0</v>
      </c>
      <c r="X163" s="112">
        <f>+((SUM($G17:X17)*$D163))*BJ163*(IF($E163="si",1.4,IF($F163="si",2.5,1)))</f>
        <v>0</v>
      </c>
      <c r="Y163" s="112">
        <f>+((SUM($G17:Y17)*$D163))*BK163*(IF($E163="si",1.4,IF($F163="si",2.5,1)))</f>
        <v>0</v>
      </c>
      <c r="Z163" s="112">
        <f>+((SUM($G17:Z17)*$D163))*BL163*(IF($E163="si",1.4,IF($F163="si",2.5,1)))</f>
        <v>0</v>
      </c>
      <c r="AA163" s="112">
        <f>+((SUM($G17:AA17)*$D163))*BM163*(IF($E163="si",1.4,IF($F163="si",2.5,1)))</f>
        <v>0</v>
      </c>
      <c r="AB163" s="112">
        <f>+((SUM($G17:AB17)*$D163))*BN163*(IF($E163="si",1.4,IF($F163="si",2.5,1)))</f>
        <v>0</v>
      </c>
      <c r="AC163" s="112">
        <f>+((SUM($G17:AC17)*$D163))*BO163*(IF($E163="si",1.4,IF($F163="si",2.5,1)))</f>
        <v>0</v>
      </c>
      <c r="AD163" s="112">
        <f>+((SUM($G17:AD17)*$D163))*BP163*(IF($E163="si",1.4,IF($F163="si",2.5,1)))</f>
        <v>0</v>
      </c>
      <c r="AE163" s="112">
        <f>+((SUM($G17:AE17)*$D163))*BQ163*(IF($E163="si",1.4,IF($F163="si",2.5,1)))</f>
        <v>0</v>
      </c>
      <c r="AF163" s="112">
        <f>+((SUM($G17:AF17)*$D163))*BR163*(IF($E163="si",1.4,IF($F163="si",2.5,1)))</f>
        <v>0</v>
      </c>
      <c r="AG163" s="112">
        <f>+((SUM($G17:AG17)*$D163))*BS163*(IF($E163="si",1.4,IF($F163="si",2.5,1)))</f>
        <v>0</v>
      </c>
      <c r="AH163" s="112">
        <f>+((SUM($G17:AH17)*$D163))*BT163*(IF($E163="si",1.4,IF($F163="si",2.5,1)))</f>
        <v>0</v>
      </c>
      <c r="AI163" s="112">
        <f>+((SUM($G17:AI17)*$D163))*BU163*(IF($E163="si",1.4,IF($F163="si",2.5,1)))</f>
        <v>0</v>
      </c>
      <c r="AJ163" s="112">
        <f>+((SUM($G17:AJ17)*$D163))*BV163*(IF($E163="si",1.4,IF($F163="si",2.5,1)))</f>
        <v>0</v>
      </c>
      <c r="AK163" s="112">
        <f>+((SUM($G17:AK17)*$D163))*BW163*(IF($E163="si",1.4,IF($F163="si",2.5,1)))</f>
        <v>0</v>
      </c>
      <c r="AL163" s="112">
        <f>+((SUM($G17:AL17)*$D163))*BX163*(IF($E163="si",1.4,IF($F163="si",2.5,1)))</f>
        <v>0</v>
      </c>
      <c r="AM163" s="112">
        <f>+((SUM($G17:AM17)*$D163))*BY163*(IF($E163="si",1.4,IF($F163="si",2.5,1)))</f>
        <v>0</v>
      </c>
      <c r="AN163" s="112">
        <f>+((SUM($G17:AN17)*$D163))*BZ163*(IF($E163="si",1.4,IF($F163="si",2.5,1)))</f>
        <v>0</v>
      </c>
      <c r="AO163" s="112">
        <f>+((SUM($G17:AO17)*$D163))*CA163*(IF($E163="si",1.4,IF($F163="si",2.5,1)))</f>
        <v>0</v>
      </c>
      <c r="AP163" s="112">
        <f>+((SUM($G17:AP17)*$D163))*CB163*(IF($E163="si",1.4,IF($F163="si",2.5,1)))</f>
        <v>0</v>
      </c>
      <c r="AQ163" s="112">
        <f>+((SUM($G17:AQ17)*$D163))*CC163*(IF($E163="si",1.4,IF($F163="si",2.5,1)))</f>
        <v>0</v>
      </c>
      <c r="AU163" s="113">
        <v>1</v>
      </c>
      <c r="AV163" s="113">
        <f t="shared" si="67"/>
        <v>1</v>
      </c>
      <c r="AW163" s="113">
        <f t="shared" si="67"/>
        <v>1</v>
      </c>
      <c r="AX163" s="113">
        <f t="shared" si="67"/>
        <v>1</v>
      </c>
      <c r="AY163" s="113">
        <f t="shared" si="67"/>
        <v>1</v>
      </c>
      <c r="AZ163" s="113">
        <f t="shared" si="67"/>
        <v>1</v>
      </c>
      <c r="BA163" s="113">
        <f t="shared" si="67"/>
        <v>1</v>
      </c>
      <c r="BB163" s="113">
        <f t="shared" si="67"/>
        <v>1</v>
      </c>
      <c r="BC163" s="113">
        <f t="shared" si="67"/>
        <v>1</v>
      </c>
      <c r="BD163" s="113">
        <f t="shared" si="67"/>
        <v>1</v>
      </c>
      <c r="BE163" s="113">
        <f t="shared" si="67"/>
        <v>1</v>
      </c>
      <c r="BF163" s="113">
        <f t="shared" si="67"/>
        <v>1</v>
      </c>
      <c r="BG163" s="113">
        <f t="shared" si="67"/>
        <v>1</v>
      </c>
      <c r="BH163" s="113">
        <f t="shared" si="67"/>
        <v>1</v>
      </c>
      <c r="BI163" s="113">
        <f t="shared" si="67"/>
        <v>1</v>
      </c>
      <c r="BJ163" s="113">
        <f t="shared" si="67"/>
        <v>1</v>
      </c>
      <c r="BK163" s="113">
        <f t="shared" si="67"/>
        <v>1</v>
      </c>
      <c r="BL163" s="113">
        <f t="shared" ref="BL163:BM173" si="69">+IF(Y187=0,1,IF(Y187=$AQ17,0,1))</f>
        <v>1</v>
      </c>
      <c r="BM163" s="113">
        <f t="shared" si="69"/>
        <v>1</v>
      </c>
      <c r="BN163" s="113">
        <f t="shared" si="68"/>
        <v>1</v>
      </c>
      <c r="BO163" s="113">
        <f t="shared" si="68"/>
        <v>1</v>
      </c>
      <c r="BP163" s="113">
        <f t="shared" si="68"/>
        <v>1</v>
      </c>
      <c r="BQ163" s="113">
        <f t="shared" si="68"/>
        <v>1</v>
      </c>
      <c r="BR163" s="113">
        <f t="shared" si="68"/>
        <v>1</v>
      </c>
      <c r="BS163" s="113">
        <f t="shared" si="68"/>
        <v>1</v>
      </c>
      <c r="BT163" s="113">
        <f t="shared" si="68"/>
        <v>1</v>
      </c>
      <c r="BU163" s="113">
        <f t="shared" si="68"/>
        <v>1</v>
      </c>
      <c r="BV163" s="113">
        <f t="shared" si="68"/>
        <v>1</v>
      </c>
      <c r="BW163" s="113">
        <f t="shared" si="68"/>
        <v>1</v>
      </c>
      <c r="BX163" s="113">
        <f t="shared" si="68"/>
        <v>1</v>
      </c>
      <c r="BY163" s="113">
        <f t="shared" si="68"/>
        <v>1</v>
      </c>
      <c r="BZ163" s="113">
        <f t="shared" si="68"/>
        <v>1</v>
      </c>
      <c r="CA163" s="113">
        <f t="shared" si="68"/>
        <v>1</v>
      </c>
      <c r="CB163" s="113">
        <f t="shared" si="68"/>
        <v>1</v>
      </c>
      <c r="CC163" s="113">
        <f t="shared" si="68"/>
        <v>1</v>
      </c>
      <c r="CD163" s="113">
        <f t="shared" si="68"/>
        <v>1</v>
      </c>
    </row>
    <row r="164" spans="2:83" ht="16.5" thickTop="1" thickBot="1" x14ac:dyDescent="0.3">
      <c r="B164" s="63" t="str">
        <f t="shared" si="65"/>
        <v/>
      </c>
      <c r="C164" s="63" t="str">
        <f t="shared" si="65"/>
        <v>Immobili</v>
      </c>
      <c r="D164" s="116">
        <v>0.1</v>
      </c>
      <c r="E164" t="s">
        <v>237</v>
      </c>
      <c r="F164" t="s">
        <v>238</v>
      </c>
      <c r="H164" s="112">
        <f t="shared" si="66"/>
        <v>0</v>
      </c>
      <c r="I164" s="112">
        <f>+((SUM($G18:I18)*$D164))*AU164*(IF($E164="si",1.4,IF($F164="si",2.5,1)))</f>
        <v>0</v>
      </c>
      <c r="J164" s="112">
        <f>+((SUM($G18:J18)*$D164))*AV164*(IF($E164="si",1.4,IF($F164="si",2.5,1)))</f>
        <v>0</v>
      </c>
      <c r="K164" s="112">
        <f>+((SUM($G18:K18)*$D164))*AW164*(IF($E164="si",1.4,IF($F164="si",2.5,1)))</f>
        <v>0</v>
      </c>
      <c r="L164" s="112">
        <f>+((SUM($G18:L18)*$D164))*AX164*(IF($E164="si",1.4,IF($F164="si",2.5,1)))</f>
        <v>0</v>
      </c>
      <c r="M164" s="112">
        <f>+((SUM($G18:M18)*$D164))*AY164*(IF($E164="si",1.4,IF($F164="si",2.5,1)))</f>
        <v>0</v>
      </c>
      <c r="N164" s="112">
        <f>+((SUM($G18:N18)*$D164))*AZ164*(IF($E164="si",1.4,IF($F164="si",2.5,1)))</f>
        <v>0</v>
      </c>
      <c r="O164" s="112">
        <f>+((SUM($G18:O18)*$D164))*BA164*(IF($E164="si",1.4,IF($F164="si",2.5,1)))</f>
        <v>0</v>
      </c>
      <c r="P164" s="112">
        <f>+((SUM($G18:P18)*$D164))*BB164*(IF($E164="si",1.4,IF($F164="si",2.5,1)))</f>
        <v>0</v>
      </c>
      <c r="Q164" s="112">
        <f>+((SUM($G18:Q18)*$D164))*BC164*(IF($E164="si",1.4,IF($F164="si",2.5,1)))</f>
        <v>0</v>
      </c>
      <c r="R164" s="112">
        <f>+((SUM($G18:R18)*$D164))*BD164*(IF($E164="si",1.4,IF($F164="si",2.5,1)))</f>
        <v>0</v>
      </c>
      <c r="S164" s="112">
        <f>+((SUM($G18:S18)*$D164))*BE164*(IF($E164="si",1.4,IF($F164="si",2.5,1)))</f>
        <v>0</v>
      </c>
      <c r="T164" s="112">
        <f>+((SUM($G18:T18)*$D164))*BF164*(IF($E164="si",1.4,IF($F164="si",2.5,1)))</f>
        <v>0</v>
      </c>
      <c r="U164" s="112">
        <f>+((SUM($G18:U18)*$D164))*BG164*(IF($E164="si",1.4,IF($F164="si",2.5,1)))</f>
        <v>0</v>
      </c>
      <c r="V164" s="112">
        <f>+((SUM($G18:V18)*$D164))*BH164*(IF($E164="si",1.4,IF($F164="si",2.5,1)))</f>
        <v>0</v>
      </c>
      <c r="W164" s="112">
        <f>+((SUM($G18:W18)*$D164))*BI164*(IF($E164="si",1.4,IF($F164="si",2.5,1)))</f>
        <v>0</v>
      </c>
      <c r="X164" s="112">
        <f>+((SUM($G18:X18)*$D164))*BJ164*(IF($E164="si",1.4,IF($F164="si",2.5,1)))</f>
        <v>0</v>
      </c>
      <c r="Y164" s="112">
        <f>+((SUM($G18:Y18)*$D164))*BK164*(IF($E164="si",1.4,IF($F164="si",2.5,1)))</f>
        <v>0</v>
      </c>
      <c r="Z164" s="112">
        <f>+((SUM($G18:Z18)*$D164))*BL164*(IF($E164="si",1.4,IF($F164="si",2.5,1)))</f>
        <v>0</v>
      </c>
      <c r="AA164" s="112">
        <f>+((SUM($G18:AA18)*$D164))*BM164*(IF($E164="si",1.4,IF($F164="si",2.5,1)))</f>
        <v>0</v>
      </c>
      <c r="AB164" s="112">
        <f>+((SUM($G18:AB18)*$D164))*BN164*(IF($E164="si",1.4,IF($F164="si",2.5,1)))</f>
        <v>0</v>
      </c>
      <c r="AC164" s="112">
        <f>+((SUM($G18:AC18)*$D164))*BO164*(IF($E164="si",1.4,IF($F164="si",2.5,1)))</f>
        <v>0</v>
      </c>
      <c r="AD164" s="112">
        <f>+((SUM($G18:AD18)*$D164))*BP164*(IF($E164="si",1.4,IF($F164="si",2.5,1)))</f>
        <v>0</v>
      </c>
      <c r="AE164" s="112">
        <f>+((SUM($G18:AE18)*$D164))*BQ164*(IF($E164="si",1.4,IF($F164="si",2.5,1)))</f>
        <v>0</v>
      </c>
      <c r="AF164" s="112">
        <f>+((SUM($G18:AF18)*$D164))*BR164*(IF($E164="si",1.4,IF($F164="si",2.5,1)))</f>
        <v>0</v>
      </c>
      <c r="AG164" s="112">
        <f>+((SUM($G18:AG18)*$D164))*BS164*(IF($E164="si",1.4,IF($F164="si",2.5,1)))</f>
        <v>0</v>
      </c>
      <c r="AH164" s="112">
        <f>+((SUM($G18:AH18)*$D164))*BT164*(IF($E164="si",1.4,IF($F164="si",2.5,1)))</f>
        <v>0</v>
      </c>
      <c r="AI164" s="112">
        <f>+((SUM($G18:AI18)*$D164))*BU164*(IF($E164="si",1.4,IF($F164="si",2.5,1)))</f>
        <v>0</v>
      </c>
      <c r="AJ164" s="112">
        <f>+((SUM($G18:AJ18)*$D164))*BV164*(IF($E164="si",1.4,IF($F164="si",2.5,1)))</f>
        <v>0</v>
      </c>
      <c r="AK164" s="112">
        <f>+((SUM($G18:AK18)*$D164))*BW164*(IF($E164="si",1.4,IF($F164="si",2.5,1)))</f>
        <v>0</v>
      </c>
      <c r="AL164" s="112">
        <f>+((SUM($G18:AL18)*$D164))*BX164*(IF($E164="si",1.4,IF($F164="si",2.5,1)))</f>
        <v>0</v>
      </c>
      <c r="AM164" s="112">
        <f>+((SUM($G18:AM18)*$D164))*BY164*(IF($E164="si",1.4,IF($F164="si",2.5,1)))</f>
        <v>0</v>
      </c>
      <c r="AN164" s="112">
        <f>+((SUM($G18:AN18)*$D164))*BZ164*(IF($E164="si",1.4,IF($F164="si",2.5,1)))</f>
        <v>0</v>
      </c>
      <c r="AO164" s="112">
        <f>+((SUM($G18:AO18)*$D164))*CA164*(IF($E164="si",1.4,IF($F164="si",2.5,1)))</f>
        <v>0</v>
      </c>
      <c r="AP164" s="112">
        <f>+((SUM($G18:AP18)*$D164))*CB164*(IF($E164="si",1.4,IF($F164="si",2.5,1)))</f>
        <v>0</v>
      </c>
      <c r="AQ164" s="112">
        <f>+((SUM($G18:AQ18)*$D164))*CC164*(IF($E164="si",1.4,IF($F164="si",2.5,1)))</f>
        <v>0</v>
      </c>
      <c r="AU164" s="113">
        <v>1</v>
      </c>
      <c r="AV164" s="113">
        <f t="shared" si="67"/>
        <v>1</v>
      </c>
      <c r="AW164" s="113">
        <f t="shared" si="67"/>
        <v>1</v>
      </c>
      <c r="AX164" s="113">
        <f t="shared" si="67"/>
        <v>1</v>
      </c>
      <c r="AY164" s="113">
        <f t="shared" si="67"/>
        <v>1</v>
      </c>
      <c r="AZ164" s="113">
        <f t="shared" si="67"/>
        <v>1</v>
      </c>
      <c r="BA164" s="113">
        <f t="shared" si="67"/>
        <v>1</v>
      </c>
      <c r="BB164" s="113">
        <f t="shared" si="67"/>
        <v>1</v>
      </c>
      <c r="BC164" s="113">
        <f t="shared" si="67"/>
        <v>1</v>
      </c>
      <c r="BD164" s="113">
        <f t="shared" si="67"/>
        <v>1</v>
      </c>
      <c r="BE164" s="113">
        <f t="shared" si="67"/>
        <v>1</v>
      </c>
      <c r="BF164" s="113">
        <f t="shared" si="67"/>
        <v>1</v>
      </c>
      <c r="BG164" s="113">
        <f t="shared" si="67"/>
        <v>1</v>
      </c>
      <c r="BH164" s="113">
        <f t="shared" si="67"/>
        <v>1</v>
      </c>
      <c r="BI164" s="113">
        <f t="shared" si="67"/>
        <v>1</v>
      </c>
      <c r="BJ164" s="113">
        <f t="shared" si="67"/>
        <v>1</v>
      </c>
      <c r="BK164" s="113">
        <f t="shared" si="67"/>
        <v>1</v>
      </c>
      <c r="BL164" s="113">
        <f t="shared" si="69"/>
        <v>1</v>
      </c>
      <c r="BM164" s="113">
        <f t="shared" si="69"/>
        <v>1</v>
      </c>
      <c r="BN164" s="113">
        <f t="shared" si="68"/>
        <v>1</v>
      </c>
      <c r="BO164" s="113">
        <f t="shared" si="68"/>
        <v>1</v>
      </c>
      <c r="BP164" s="113">
        <f t="shared" si="68"/>
        <v>1</v>
      </c>
      <c r="BQ164" s="113">
        <f t="shared" si="68"/>
        <v>1</v>
      </c>
      <c r="BR164" s="113">
        <f t="shared" si="68"/>
        <v>1</v>
      </c>
      <c r="BS164" s="113">
        <f t="shared" si="68"/>
        <v>1</v>
      </c>
      <c r="BT164" s="113">
        <f t="shared" si="68"/>
        <v>1</v>
      </c>
      <c r="BU164" s="113">
        <f t="shared" si="68"/>
        <v>1</v>
      </c>
      <c r="BV164" s="113">
        <f t="shared" si="68"/>
        <v>1</v>
      </c>
      <c r="BW164" s="113">
        <f t="shared" si="68"/>
        <v>1</v>
      </c>
      <c r="BX164" s="113">
        <f t="shared" si="68"/>
        <v>1</v>
      </c>
      <c r="BY164" s="113">
        <f t="shared" si="68"/>
        <v>1</v>
      </c>
      <c r="BZ164" s="113">
        <f t="shared" si="68"/>
        <v>1</v>
      </c>
      <c r="CA164" s="113">
        <f t="shared" si="68"/>
        <v>1</v>
      </c>
      <c r="CB164" s="113">
        <f t="shared" si="68"/>
        <v>1</v>
      </c>
      <c r="CC164" s="113">
        <f t="shared" si="68"/>
        <v>1</v>
      </c>
      <c r="CD164" s="113">
        <f t="shared" si="68"/>
        <v>1</v>
      </c>
    </row>
    <row r="165" spans="2:83" ht="16.5" thickTop="1" thickBot="1" x14ac:dyDescent="0.3">
      <c r="B165" s="63" t="str">
        <f t="shared" si="65"/>
        <v/>
      </c>
      <c r="C165" s="63" t="str">
        <f t="shared" si="65"/>
        <v>Immobili</v>
      </c>
      <c r="D165" s="116">
        <v>0.1</v>
      </c>
      <c r="E165" t="s">
        <v>237</v>
      </c>
      <c r="F165" t="s">
        <v>238</v>
      </c>
      <c r="H165" s="112">
        <f t="shared" si="66"/>
        <v>0</v>
      </c>
      <c r="I165" s="112">
        <f>+((SUM($G19:I19)*$D165))*AU165*(IF($E165="si",1.4,IF($F165="si",2.5,1)))</f>
        <v>0</v>
      </c>
      <c r="J165" s="112">
        <f>+((SUM($G19:J19)*$D165))*AV165*(IF($E165="si",1.4,IF($F165="si",2.5,1)))</f>
        <v>0</v>
      </c>
      <c r="K165" s="112">
        <f>+((SUM($G19:K19)*$D165))*AW165*(IF($E165="si",1.4,IF($F165="si",2.5,1)))</f>
        <v>0</v>
      </c>
      <c r="L165" s="112">
        <f>+((SUM($G19:L19)*$D165))*AX165*(IF($E165="si",1.4,IF($F165="si",2.5,1)))</f>
        <v>0</v>
      </c>
      <c r="M165" s="112">
        <f>+((SUM($G19:M19)*$D165))*AY165*(IF($E165="si",1.4,IF($F165="si",2.5,1)))</f>
        <v>0</v>
      </c>
      <c r="N165" s="112">
        <f>+((SUM($G19:N19)*$D165))*AZ165*(IF($E165="si",1.4,IF($F165="si",2.5,1)))</f>
        <v>0</v>
      </c>
      <c r="O165" s="112">
        <f>+((SUM($G19:O19)*$D165))*BA165*(IF($E165="si",1.4,IF($F165="si",2.5,1)))</f>
        <v>0</v>
      </c>
      <c r="P165" s="112">
        <f>+((SUM($G19:P19)*$D165))*BB165*(IF($E165="si",1.4,IF($F165="si",2.5,1)))</f>
        <v>0</v>
      </c>
      <c r="Q165" s="112">
        <f>+((SUM($G19:Q19)*$D165))*BC165*(IF($E165="si",1.4,IF($F165="si",2.5,1)))</f>
        <v>0</v>
      </c>
      <c r="R165" s="112">
        <f>+((SUM($G19:R19)*$D165))*BD165*(IF($E165="si",1.4,IF($F165="si",2.5,1)))</f>
        <v>0</v>
      </c>
      <c r="S165" s="112">
        <f>+((SUM($G19:S19)*$D165))*BE165*(IF($E165="si",1.4,IF($F165="si",2.5,1)))</f>
        <v>0</v>
      </c>
      <c r="T165" s="112">
        <f>+((SUM($G19:T19)*$D165))*BF165*(IF($E165="si",1.4,IF($F165="si",2.5,1)))</f>
        <v>0</v>
      </c>
      <c r="U165" s="112">
        <f>+((SUM($G19:U19)*$D165))*BG165*(IF($E165="si",1.4,IF($F165="si",2.5,1)))</f>
        <v>0</v>
      </c>
      <c r="V165" s="112">
        <f>+((SUM($G19:V19)*$D165))*BH165*(IF($E165="si",1.4,IF($F165="si",2.5,1)))</f>
        <v>0</v>
      </c>
      <c r="W165" s="112">
        <f>+((SUM($G19:W19)*$D165))*BI165*(IF($E165="si",1.4,IF($F165="si",2.5,1)))</f>
        <v>0</v>
      </c>
      <c r="X165" s="112">
        <f>+((SUM($G19:X19)*$D165))*BJ165*(IF($E165="si",1.4,IF($F165="si",2.5,1)))</f>
        <v>0</v>
      </c>
      <c r="Y165" s="112">
        <f>+((SUM($G19:Y19)*$D165))*BK165*(IF($E165="si",1.4,IF($F165="si",2.5,1)))</f>
        <v>0</v>
      </c>
      <c r="Z165" s="112">
        <f>+((SUM($G19:Z19)*$D165))*BL165*(IF($E165="si",1.4,IF($F165="si",2.5,1)))</f>
        <v>0</v>
      </c>
      <c r="AA165" s="112">
        <f>+((SUM($G19:AA19)*$D165))*BM165*(IF($E165="si",1.4,IF($F165="si",2.5,1)))</f>
        <v>0</v>
      </c>
      <c r="AB165" s="112">
        <f>+((SUM($G19:AB19)*$D165))*BN165*(IF($E165="si",1.4,IF($F165="si",2.5,1)))</f>
        <v>0</v>
      </c>
      <c r="AC165" s="112">
        <f>+((SUM($G19:AC19)*$D165))*BO165*(IF($E165="si",1.4,IF($F165="si",2.5,1)))</f>
        <v>0</v>
      </c>
      <c r="AD165" s="112">
        <f>+((SUM($G19:AD19)*$D165))*BP165*(IF($E165="si",1.4,IF($F165="si",2.5,1)))</f>
        <v>0</v>
      </c>
      <c r="AE165" s="112">
        <f>+((SUM($G19:AE19)*$D165))*BQ165*(IF($E165="si",1.4,IF($F165="si",2.5,1)))</f>
        <v>0</v>
      </c>
      <c r="AF165" s="112">
        <f>+((SUM($G19:AF19)*$D165))*BR165*(IF($E165="si",1.4,IF($F165="si",2.5,1)))</f>
        <v>0</v>
      </c>
      <c r="AG165" s="112">
        <f>+((SUM($G19:AG19)*$D165))*BS165*(IF($E165="si",1.4,IF($F165="si",2.5,1)))</f>
        <v>0</v>
      </c>
      <c r="AH165" s="112">
        <f>+((SUM($G19:AH19)*$D165))*BT165*(IF($E165="si",1.4,IF($F165="si",2.5,1)))</f>
        <v>0</v>
      </c>
      <c r="AI165" s="112">
        <f>+((SUM($G19:AI19)*$D165))*BU165*(IF($E165="si",1.4,IF($F165="si",2.5,1)))</f>
        <v>0</v>
      </c>
      <c r="AJ165" s="112">
        <f>+((SUM($G19:AJ19)*$D165))*BV165*(IF($E165="si",1.4,IF($F165="si",2.5,1)))</f>
        <v>0</v>
      </c>
      <c r="AK165" s="112">
        <f>+((SUM($G19:AK19)*$D165))*BW165*(IF($E165="si",1.4,IF($F165="si",2.5,1)))</f>
        <v>0</v>
      </c>
      <c r="AL165" s="112">
        <f>+((SUM($G19:AL19)*$D165))*BX165*(IF($E165="si",1.4,IF($F165="si",2.5,1)))</f>
        <v>0</v>
      </c>
      <c r="AM165" s="112">
        <f>+((SUM($G19:AM19)*$D165))*BY165*(IF($E165="si",1.4,IF($F165="si",2.5,1)))</f>
        <v>0</v>
      </c>
      <c r="AN165" s="112">
        <f>+((SUM($G19:AN19)*$D165))*BZ165*(IF($E165="si",1.4,IF($F165="si",2.5,1)))</f>
        <v>0</v>
      </c>
      <c r="AO165" s="112">
        <f>+((SUM($G19:AO19)*$D165))*CA165*(IF($E165="si",1.4,IF($F165="si",2.5,1)))</f>
        <v>0</v>
      </c>
      <c r="AP165" s="112">
        <f>+((SUM($G19:AP19)*$D165))*CB165*(IF($E165="si",1.4,IF($F165="si",2.5,1)))</f>
        <v>0</v>
      </c>
      <c r="AQ165" s="112">
        <f>+((SUM($G19:AQ19)*$D165))*CC165*(IF($E165="si",1.4,IF($F165="si",2.5,1)))</f>
        <v>0</v>
      </c>
      <c r="AU165" s="113">
        <v>1</v>
      </c>
      <c r="AV165" s="113">
        <f t="shared" si="67"/>
        <v>1</v>
      </c>
      <c r="AW165" s="113">
        <f t="shared" si="67"/>
        <v>1</v>
      </c>
      <c r="AX165" s="113">
        <f t="shared" si="67"/>
        <v>1</v>
      </c>
      <c r="AY165" s="113">
        <f t="shared" si="67"/>
        <v>1</v>
      </c>
      <c r="AZ165" s="113">
        <f t="shared" si="67"/>
        <v>1</v>
      </c>
      <c r="BA165" s="113">
        <f t="shared" si="67"/>
        <v>1</v>
      </c>
      <c r="BB165" s="113">
        <f t="shared" si="67"/>
        <v>1</v>
      </c>
      <c r="BC165" s="113">
        <f t="shared" si="67"/>
        <v>1</v>
      </c>
      <c r="BD165" s="113">
        <f t="shared" si="67"/>
        <v>1</v>
      </c>
      <c r="BE165" s="113">
        <f t="shared" si="67"/>
        <v>1</v>
      </c>
      <c r="BF165" s="113">
        <f t="shared" si="67"/>
        <v>1</v>
      </c>
      <c r="BG165" s="113">
        <f t="shared" si="67"/>
        <v>1</v>
      </c>
      <c r="BH165" s="113">
        <f t="shared" si="67"/>
        <v>1</v>
      </c>
      <c r="BI165" s="113">
        <f t="shared" si="67"/>
        <v>1</v>
      </c>
      <c r="BJ165" s="113">
        <f t="shared" si="67"/>
        <v>1</v>
      </c>
      <c r="BK165" s="113">
        <f t="shared" si="67"/>
        <v>1</v>
      </c>
      <c r="BL165" s="113">
        <f t="shared" si="69"/>
        <v>1</v>
      </c>
      <c r="BM165" s="113">
        <f t="shared" si="69"/>
        <v>1</v>
      </c>
      <c r="BN165" s="113">
        <f t="shared" si="68"/>
        <v>1</v>
      </c>
      <c r="BO165" s="113">
        <f t="shared" si="68"/>
        <v>1</v>
      </c>
      <c r="BP165" s="113">
        <f t="shared" si="68"/>
        <v>1</v>
      </c>
      <c r="BQ165" s="113">
        <f t="shared" si="68"/>
        <v>1</v>
      </c>
      <c r="BR165" s="113">
        <f t="shared" si="68"/>
        <v>1</v>
      </c>
      <c r="BS165" s="113">
        <f t="shared" si="68"/>
        <v>1</v>
      </c>
      <c r="BT165" s="113">
        <f t="shared" si="68"/>
        <v>1</v>
      </c>
      <c r="BU165" s="113">
        <f t="shared" si="68"/>
        <v>1</v>
      </c>
      <c r="BV165" s="113">
        <f t="shared" si="68"/>
        <v>1</v>
      </c>
      <c r="BW165" s="113">
        <f t="shared" si="68"/>
        <v>1</v>
      </c>
      <c r="BX165" s="113">
        <f t="shared" si="68"/>
        <v>1</v>
      </c>
      <c r="BY165" s="113">
        <f t="shared" si="68"/>
        <v>1</v>
      </c>
      <c r="BZ165" s="113">
        <f t="shared" si="68"/>
        <v>1</v>
      </c>
      <c r="CA165" s="113">
        <f t="shared" si="68"/>
        <v>1</v>
      </c>
      <c r="CB165" s="113">
        <f t="shared" si="68"/>
        <v>1</v>
      </c>
      <c r="CC165" s="113">
        <f t="shared" si="68"/>
        <v>1</v>
      </c>
      <c r="CD165" s="113">
        <f t="shared" si="68"/>
        <v>1</v>
      </c>
    </row>
    <row r="166" spans="2:83" ht="16.5" thickTop="1" thickBot="1" x14ac:dyDescent="0.3">
      <c r="B166" s="63" t="str">
        <f t="shared" si="65"/>
        <v/>
      </c>
      <c r="C166" s="63" t="str">
        <f t="shared" si="65"/>
        <v>Immobili</v>
      </c>
      <c r="D166" s="116">
        <v>0.1</v>
      </c>
      <c r="E166" t="s">
        <v>237</v>
      </c>
      <c r="F166" t="s">
        <v>238</v>
      </c>
      <c r="H166" s="112">
        <f t="shared" si="66"/>
        <v>0</v>
      </c>
      <c r="I166" s="112">
        <f>+((SUM($G20:I20)*$D166))*AU166*(IF($E166="si",1.4,IF($F166="si",2.5,1)))</f>
        <v>0</v>
      </c>
      <c r="J166" s="112">
        <f>+((SUM($G20:J20)*$D166))*AV166*(IF($E166="si",1.4,IF($F166="si",2.5,1)))</f>
        <v>0</v>
      </c>
      <c r="K166" s="112">
        <f>+((SUM($G20:K20)*$D166))*AW166*(IF($E166="si",1.4,IF($F166="si",2.5,1)))</f>
        <v>0</v>
      </c>
      <c r="L166" s="112">
        <f>+((SUM($G20:L20)*$D166))*AX166*(IF($E166="si",1.4,IF($F166="si",2.5,1)))</f>
        <v>0</v>
      </c>
      <c r="M166" s="112">
        <f>+((SUM($G20:M20)*$D166))*AY166*(IF($E166="si",1.4,IF($F166="si",2.5,1)))</f>
        <v>0</v>
      </c>
      <c r="N166" s="112">
        <f>+((SUM($G20:N20)*$D166))*AZ166*(IF($E166="si",1.4,IF($F166="si",2.5,1)))</f>
        <v>0</v>
      </c>
      <c r="O166" s="112">
        <f>+((SUM($G20:O20)*$D166))*BA166*(IF($E166="si",1.4,IF($F166="si",2.5,1)))</f>
        <v>0</v>
      </c>
      <c r="P166" s="112">
        <f>+((SUM($G20:P20)*$D166))*BB166*(IF($E166="si",1.4,IF($F166="si",2.5,1)))</f>
        <v>0</v>
      </c>
      <c r="Q166" s="112">
        <f>+((SUM($G20:Q20)*$D166))*BC166*(IF($E166="si",1.4,IF($F166="si",2.5,1)))</f>
        <v>0</v>
      </c>
      <c r="R166" s="112">
        <f>+((SUM($G20:R20)*$D166))*BD166*(IF($E166="si",1.4,IF($F166="si",2.5,1)))</f>
        <v>0</v>
      </c>
      <c r="S166" s="112">
        <f>+((SUM($G20:S20)*$D166))*BE166*(IF($E166="si",1.4,IF($F166="si",2.5,1)))</f>
        <v>0</v>
      </c>
      <c r="T166" s="112">
        <f>+((SUM($G20:T20)*$D166))*BF166*(IF($E166="si",1.4,IF($F166="si",2.5,1)))</f>
        <v>0</v>
      </c>
      <c r="U166" s="112">
        <f>+((SUM($G20:U20)*$D166))*BG166*(IF($E166="si",1.4,IF($F166="si",2.5,1)))</f>
        <v>0</v>
      </c>
      <c r="V166" s="112">
        <f>+((SUM($G20:V20)*$D166))*BH166*(IF($E166="si",1.4,IF($F166="si",2.5,1)))</f>
        <v>0</v>
      </c>
      <c r="W166" s="112">
        <f>+((SUM($G20:W20)*$D166))*BI166*(IF($E166="si",1.4,IF($F166="si",2.5,1)))</f>
        <v>0</v>
      </c>
      <c r="X166" s="112">
        <f>+((SUM($G20:X20)*$D166))*BJ166*(IF($E166="si",1.4,IF($F166="si",2.5,1)))</f>
        <v>0</v>
      </c>
      <c r="Y166" s="112">
        <f>+((SUM($G20:Y20)*$D166))*BK166*(IF($E166="si",1.4,IF($F166="si",2.5,1)))</f>
        <v>0</v>
      </c>
      <c r="Z166" s="112">
        <f>+((SUM($G20:Z20)*$D166))*BL166*(IF($E166="si",1.4,IF($F166="si",2.5,1)))</f>
        <v>0</v>
      </c>
      <c r="AA166" s="112">
        <f>+((SUM($G20:AA20)*$D166))*BM166*(IF($E166="si",1.4,IF($F166="si",2.5,1)))</f>
        <v>0</v>
      </c>
      <c r="AB166" s="112">
        <f>+((SUM($G20:AB20)*$D166))*BN166*(IF($E166="si",1.4,IF($F166="si",2.5,1)))</f>
        <v>0</v>
      </c>
      <c r="AC166" s="112">
        <f>+((SUM($G20:AC20)*$D166))*BO166*(IF($E166="si",1.4,IF($F166="si",2.5,1)))</f>
        <v>0</v>
      </c>
      <c r="AD166" s="112">
        <f>+((SUM($G20:AD20)*$D166))*BP166*(IF($E166="si",1.4,IF($F166="si",2.5,1)))</f>
        <v>0</v>
      </c>
      <c r="AE166" s="112">
        <f>+((SUM($G20:AE20)*$D166))*BQ166*(IF($E166="si",1.4,IF($F166="si",2.5,1)))</f>
        <v>0</v>
      </c>
      <c r="AF166" s="112">
        <f>+((SUM($G20:AF20)*$D166))*BR166*(IF($E166="si",1.4,IF($F166="si",2.5,1)))</f>
        <v>0</v>
      </c>
      <c r="AG166" s="112">
        <f>+((SUM($G20:AG20)*$D166))*BS166*(IF($E166="si",1.4,IF($F166="si",2.5,1)))</f>
        <v>0</v>
      </c>
      <c r="AH166" s="112">
        <f>+((SUM($G20:AH20)*$D166))*BT166*(IF($E166="si",1.4,IF($F166="si",2.5,1)))</f>
        <v>0</v>
      </c>
      <c r="AI166" s="112">
        <f>+((SUM($G20:AI20)*$D166))*BU166*(IF($E166="si",1.4,IF($F166="si",2.5,1)))</f>
        <v>0</v>
      </c>
      <c r="AJ166" s="112">
        <f>+((SUM($G20:AJ20)*$D166))*BV166*(IF($E166="si",1.4,IF($F166="si",2.5,1)))</f>
        <v>0</v>
      </c>
      <c r="AK166" s="112">
        <f>+((SUM($G20:AK20)*$D166))*BW166*(IF($E166="si",1.4,IF($F166="si",2.5,1)))</f>
        <v>0</v>
      </c>
      <c r="AL166" s="112">
        <f>+((SUM($G20:AL20)*$D166))*BX166*(IF($E166="si",1.4,IF($F166="si",2.5,1)))</f>
        <v>0</v>
      </c>
      <c r="AM166" s="112">
        <f>+((SUM($G20:AM20)*$D166))*BY166*(IF($E166="si",1.4,IF($F166="si",2.5,1)))</f>
        <v>0</v>
      </c>
      <c r="AN166" s="112">
        <f>+((SUM($G20:AN20)*$D166))*BZ166*(IF($E166="si",1.4,IF($F166="si",2.5,1)))</f>
        <v>0</v>
      </c>
      <c r="AO166" s="112">
        <f>+((SUM($G20:AO20)*$D166))*CA166*(IF($E166="si",1.4,IF($F166="si",2.5,1)))</f>
        <v>0</v>
      </c>
      <c r="AP166" s="112">
        <f>+((SUM($G20:AP20)*$D166))*CB166*(IF($E166="si",1.4,IF($F166="si",2.5,1)))</f>
        <v>0</v>
      </c>
      <c r="AQ166" s="112">
        <f>+((SUM($G20:AQ20)*$D166))*CC166*(IF($E166="si",1.4,IF($F166="si",2.5,1)))</f>
        <v>0</v>
      </c>
      <c r="AU166" s="113">
        <v>1</v>
      </c>
      <c r="AV166" s="113">
        <f t="shared" si="67"/>
        <v>1</v>
      </c>
      <c r="AW166" s="113">
        <f t="shared" si="67"/>
        <v>1</v>
      </c>
      <c r="AX166" s="113">
        <f t="shared" si="67"/>
        <v>1</v>
      </c>
      <c r="AY166" s="113">
        <f t="shared" si="67"/>
        <v>1</v>
      </c>
      <c r="AZ166" s="113">
        <f t="shared" si="67"/>
        <v>1</v>
      </c>
      <c r="BA166" s="113">
        <f t="shared" si="67"/>
        <v>1</v>
      </c>
      <c r="BB166" s="113">
        <f t="shared" si="67"/>
        <v>1</v>
      </c>
      <c r="BC166" s="113">
        <f t="shared" si="67"/>
        <v>1</v>
      </c>
      <c r="BD166" s="113">
        <f t="shared" si="67"/>
        <v>1</v>
      </c>
      <c r="BE166" s="113">
        <f t="shared" si="67"/>
        <v>1</v>
      </c>
      <c r="BF166" s="113">
        <f t="shared" si="67"/>
        <v>1</v>
      </c>
      <c r="BG166" s="113">
        <f t="shared" si="67"/>
        <v>1</v>
      </c>
      <c r="BH166" s="113">
        <f t="shared" si="67"/>
        <v>1</v>
      </c>
      <c r="BI166" s="113">
        <f t="shared" si="67"/>
        <v>1</v>
      </c>
      <c r="BJ166" s="113">
        <f t="shared" si="67"/>
        <v>1</v>
      </c>
      <c r="BK166" s="113">
        <f t="shared" si="67"/>
        <v>1</v>
      </c>
      <c r="BL166" s="113">
        <f t="shared" si="69"/>
        <v>1</v>
      </c>
      <c r="BM166" s="113">
        <f t="shared" si="69"/>
        <v>1</v>
      </c>
      <c r="BN166" s="113">
        <f t="shared" si="68"/>
        <v>1</v>
      </c>
      <c r="BO166" s="113">
        <f t="shared" si="68"/>
        <v>1</v>
      </c>
      <c r="BP166" s="113">
        <f t="shared" si="68"/>
        <v>1</v>
      </c>
      <c r="BQ166" s="113">
        <f t="shared" si="68"/>
        <v>1</v>
      </c>
      <c r="BR166" s="113">
        <f t="shared" si="68"/>
        <v>1</v>
      </c>
      <c r="BS166" s="113">
        <f t="shared" si="68"/>
        <v>1</v>
      </c>
      <c r="BT166" s="113">
        <f t="shared" si="68"/>
        <v>1</v>
      </c>
      <c r="BU166" s="113">
        <f t="shared" si="68"/>
        <v>1</v>
      </c>
      <c r="BV166" s="113">
        <f t="shared" si="68"/>
        <v>1</v>
      </c>
      <c r="BW166" s="113">
        <f t="shared" si="68"/>
        <v>1</v>
      </c>
      <c r="BX166" s="113">
        <f t="shared" si="68"/>
        <v>1</v>
      </c>
      <c r="BY166" s="113">
        <f t="shared" si="68"/>
        <v>1</v>
      </c>
      <c r="BZ166" s="113">
        <f t="shared" si="68"/>
        <v>1</v>
      </c>
      <c r="CA166" s="113">
        <f t="shared" si="68"/>
        <v>1</v>
      </c>
      <c r="CB166" s="113">
        <f t="shared" si="68"/>
        <v>1</v>
      </c>
      <c r="CC166" s="113">
        <f t="shared" si="68"/>
        <v>1</v>
      </c>
      <c r="CD166" s="113">
        <f t="shared" si="68"/>
        <v>1</v>
      </c>
    </row>
    <row r="167" spans="2:83" ht="16.5" thickTop="1" thickBot="1" x14ac:dyDescent="0.3">
      <c r="B167" s="63" t="str">
        <f t="shared" si="65"/>
        <v/>
      </c>
      <c r="C167" s="63" t="str">
        <f t="shared" si="65"/>
        <v>Immobili</v>
      </c>
      <c r="D167" s="116">
        <v>0.1</v>
      </c>
      <c r="E167" t="s">
        <v>237</v>
      </c>
      <c r="F167" t="s">
        <v>238</v>
      </c>
      <c r="H167" s="112">
        <f t="shared" si="66"/>
        <v>0</v>
      </c>
      <c r="I167" s="112">
        <f>+((SUM($G21:I21)*$D167))*AU167*(IF($E167="si",1.4,IF($F167="si",2.5,1)))</f>
        <v>0</v>
      </c>
      <c r="J167" s="112">
        <f>+((SUM($G21:J21)*$D167))*AV167*(IF($E167="si",1.4,IF($F167="si",2.5,1)))</f>
        <v>0</v>
      </c>
      <c r="K167" s="112">
        <f>+((SUM($G21:K21)*$D167))*AW167*(IF($E167="si",1.4,IF($F167="si",2.5,1)))</f>
        <v>0</v>
      </c>
      <c r="L167" s="112">
        <f>+((SUM($G21:L21)*$D167))*AX167*(IF($E167="si",1.4,IF($F167="si",2.5,1)))</f>
        <v>0</v>
      </c>
      <c r="M167" s="112">
        <f>+((SUM($G21:M21)*$D167))*AY167*(IF($E167="si",1.4,IF($F167="si",2.5,1)))</f>
        <v>0</v>
      </c>
      <c r="N167" s="112">
        <f>+((SUM($G21:N21)*$D167))*AZ167*(IF($E167="si",1.4,IF($F167="si",2.5,1)))</f>
        <v>0</v>
      </c>
      <c r="O167" s="112">
        <f>+((SUM($G21:O21)*$D167))*BA167*(IF($E167="si",1.4,IF($F167="si",2.5,1)))</f>
        <v>0</v>
      </c>
      <c r="P167" s="112">
        <f>+((SUM($G21:P21)*$D167))*BB167*(IF($E167="si",1.4,IF($F167="si",2.5,1)))</f>
        <v>0</v>
      </c>
      <c r="Q167" s="112">
        <f>+((SUM($G21:Q21)*$D167))*BC167*(IF($E167="si",1.4,IF($F167="si",2.5,1)))</f>
        <v>0</v>
      </c>
      <c r="R167" s="112">
        <f>+((SUM($G21:R21)*$D167))*BD167*(IF($E167="si",1.4,IF($F167="si",2.5,1)))</f>
        <v>0</v>
      </c>
      <c r="S167" s="112">
        <f>+((SUM($G21:S21)*$D167))*BE167*(IF($E167="si",1.4,IF($F167="si",2.5,1)))</f>
        <v>0</v>
      </c>
      <c r="T167" s="112">
        <f>+((SUM($G21:T21)*$D167))*BF167*(IF($E167="si",1.4,IF($F167="si",2.5,1)))</f>
        <v>0</v>
      </c>
      <c r="U167" s="112">
        <f>+((SUM($G21:U21)*$D167))*BG167*(IF($E167="si",1.4,IF($F167="si",2.5,1)))</f>
        <v>0</v>
      </c>
      <c r="V167" s="112">
        <f>+((SUM($G21:V21)*$D167))*BH167*(IF($E167="si",1.4,IF($F167="si",2.5,1)))</f>
        <v>0</v>
      </c>
      <c r="W167" s="112">
        <f>+((SUM($G21:W21)*$D167))*BI167*(IF($E167="si",1.4,IF($F167="si",2.5,1)))</f>
        <v>0</v>
      </c>
      <c r="X167" s="112">
        <f>+((SUM($G21:X21)*$D167))*BJ167*(IF($E167="si",1.4,IF($F167="si",2.5,1)))</f>
        <v>0</v>
      </c>
      <c r="Y167" s="112">
        <f>+((SUM($G21:Y21)*$D167))*BK167*(IF($E167="si",1.4,IF($F167="si",2.5,1)))</f>
        <v>0</v>
      </c>
      <c r="Z167" s="112">
        <f>+((SUM($G21:Z21)*$D167))*BL167*(IF($E167="si",1.4,IF($F167="si",2.5,1)))</f>
        <v>0</v>
      </c>
      <c r="AA167" s="112">
        <f>+((SUM($G21:AA21)*$D167))*BM167*(IF($E167="si",1.4,IF($F167="si",2.5,1)))</f>
        <v>0</v>
      </c>
      <c r="AB167" s="112">
        <f>+((SUM($G21:AB21)*$D167))*BN167*(IF($E167="si",1.4,IF($F167="si",2.5,1)))</f>
        <v>0</v>
      </c>
      <c r="AC167" s="112">
        <f>+((SUM($G21:AC21)*$D167))*BO167*(IF($E167="si",1.4,IF($F167="si",2.5,1)))</f>
        <v>0</v>
      </c>
      <c r="AD167" s="112">
        <f>+((SUM($G21:AD21)*$D167))*BP167*(IF($E167="si",1.4,IF($F167="si",2.5,1)))</f>
        <v>0</v>
      </c>
      <c r="AE167" s="112">
        <f>+((SUM($G21:AE21)*$D167))*BQ167*(IF($E167="si",1.4,IF($F167="si",2.5,1)))</f>
        <v>0</v>
      </c>
      <c r="AF167" s="112">
        <f>+((SUM($G21:AF21)*$D167))*BR167*(IF($E167="si",1.4,IF($F167="si",2.5,1)))</f>
        <v>0</v>
      </c>
      <c r="AG167" s="112">
        <f>+((SUM($G21:AG21)*$D167))*BS167*(IF($E167="si",1.4,IF($F167="si",2.5,1)))</f>
        <v>0</v>
      </c>
      <c r="AH167" s="112">
        <f>+((SUM($G21:AH21)*$D167))*BT167*(IF($E167="si",1.4,IF($F167="si",2.5,1)))</f>
        <v>0</v>
      </c>
      <c r="AI167" s="112">
        <f>+((SUM($G21:AI21)*$D167))*BU167*(IF($E167="si",1.4,IF($F167="si",2.5,1)))</f>
        <v>0</v>
      </c>
      <c r="AJ167" s="112">
        <f>+((SUM($G21:AJ21)*$D167))*BV167*(IF($E167="si",1.4,IF($F167="si",2.5,1)))</f>
        <v>0</v>
      </c>
      <c r="AK167" s="112">
        <f>+((SUM($G21:AK21)*$D167))*BW167*(IF($E167="si",1.4,IF($F167="si",2.5,1)))</f>
        <v>0</v>
      </c>
      <c r="AL167" s="112">
        <f>+((SUM($G21:AL21)*$D167))*BX167*(IF($E167="si",1.4,IF($F167="si",2.5,1)))</f>
        <v>0</v>
      </c>
      <c r="AM167" s="112">
        <f>+((SUM($G21:AM21)*$D167))*BY167*(IF($E167="si",1.4,IF($F167="si",2.5,1)))</f>
        <v>0</v>
      </c>
      <c r="AN167" s="112">
        <f>+((SUM($G21:AN21)*$D167))*BZ167*(IF($E167="si",1.4,IF($F167="si",2.5,1)))</f>
        <v>0</v>
      </c>
      <c r="AO167" s="112">
        <f>+((SUM($G21:AO21)*$D167))*CA167*(IF($E167="si",1.4,IF($F167="si",2.5,1)))</f>
        <v>0</v>
      </c>
      <c r="AP167" s="112">
        <f>+((SUM($G21:AP21)*$D167))*CB167*(IF($E167="si",1.4,IF($F167="si",2.5,1)))</f>
        <v>0</v>
      </c>
      <c r="AQ167" s="112">
        <f>+((SUM($G21:AQ21)*$D167))*CC167*(IF($E167="si",1.4,IF($F167="si",2.5,1)))</f>
        <v>0</v>
      </c>
      <c r="AU167" s="113">
        <v>1</v>
      </c>
      <c r="AV167" s="113">
        <f t="shared" si="67"/>
        <v>1</v>
      </c>
      <c r="AW167" s="113">
        <f t="shared" si="67"/>
        <v>1</v>
      </c>
      <c r="AX167" s="113">
        <f t="shared" si="67"/>
        <v>1</v>
      </c>
      <c r="AY167" s="113">
        <f t="shared" si="67"/>
        <v>1</v>
      </c>
      <c r="AZ167" s="113">
        <f t="shared" si="67"/>
        <v>1</v>
      </c>
      <c r="BA167" s="113">
        <f t="shared" si="67"/>
        <v>1</v>
      </c>
      <c r="BB167" s="113">
        <f t="shared" si="67"/>
        <v>1</v>
      </c>
      <c r="BC167" s="113">
        <f t="shared" si="67"/>
        <v>1</v>
      </c>
      <c r="BD167" s="113">
        <f t="shared" si="67"/>
        <v>1</v>
      </c>
      <c r="BE167" s="113">
        <f t="shared" si="67"/>
        <v>1</v>
      </c>
      <c r="BF167" s="113">
        <f t="shared" si="67"/>
        <v>1</v>
      </c>
      <c r="BG167" s="113">
        <f t="shared" si="67"/>
        <v>1</v>
      </c>
      <c r="BH167" s="113">
        <f t="shared" si="67"/>
        <v>1</v>
      </c>
      <c r="BI167" s="113">
        <f t="shared" si="67"/>
        <v>1</v>
      </c>
      <c r="BJ167" s="113">
        <f t="shared" si="67"/>
        <v>1</v>
      </c>
      <c r="BK167" s="113">
        <f t="shared" si="67"/>
        <v>1</v>
      </c>
      <c r="BL167" s="113">
        <f t="shared" si="69"/>
        <v>1</v>
      </c>
      <c r="BM167" s="113">
        <f t="shared" si="69"/>
        <v>1</v>
      </c>
      <c r="BN167" s="113">
        <f t="shared" si="68"/>
        <v>1</v>
      </c>
      <c r="BO167" s="113">
        <f t="shared" si="68"/>
        <v>1</v>
      </c>
      <c r="BP167" s="113">
        <f t="shared" si="68"/>
        <v>1</v>
      </c>
      <c r="BQ167" s="113">
        <f t="shared" si="68"/>
        <v>1</v>
      </c>
      <c r="BR167" s="113">
        <f t="shared" si="68"/>
        <v>1</v>
      </c>
      <c r="BS167" s="113">
        <f t="shared" si="68"/>
        <v>1</v>
      </c>
      <c r="BT167" s="113">
        <f t="shared" si="68"/>
        <v>1</v>
      </c>
      <c r="BU167" s="113">
        <f t="shared" si="68"/>
        <v>1</v>
      </c>
      <c r="BV167" s="113">
        <f t="shared" si="68"/>
        <v>1</v>
      </c>
      <c r="BW167" s="113">
        <f t="shared" si="68"/>
        <v>1</v>
      </c>
      <c r="BX167" s="113">
        <f t="shared" si="68"/>
        <v>1</v>
      </c>
      <c r="BY167" s="113">
        <f t="shared" si="68"/>
        <v>1</v>
      </c>
      <c r="BZ167" s="113">
        <f t="shared" si="68"/>
        <v>1</v>
      </c>
      <c r="CA167" s="113">
        <f t="shared" si="68"/>
        <v>1</v>
      </c>
      <c r="CB167" s="113">
        <f t="shared" si="68"/>
        <v>1</v>
      </c>
      <c r="CC167" s="113">
        <f t="shared" si="68"/>
        <v>1</v>
      </c>
      <c r="CD167" s="113">
        <f t="shared" si="68"/>
        <v>1</v>
      </c>
    </row>
    <row r="168" spans="2:83" ht="16.5" thickTop="1" thickBot="1" x14ac:dyDescent="0.3">
      <c r="B168" s="63" t="str">
        <f t="shared" si="65"/>
        <v/>
      </c>
      <c r="C168" s="63" t="str">
        <f t="shared" si="65"/>
        <v>Immobili</v>
      </c>
      <c r="D168" s="116">
        <v>0.1</v>
      </c>
      <c r="E168" t="s">
        <v>237</v>
      </c>
      <c r="F168" t="s">
        <v>238</v>
      </c>
      <c r="H168" s="112">
        <f t="shared" si="66"/>
        <v>0</v>
      </c>
      <c r="I168" s="112">
        <f>+((SUM($G22:I22)*$D168))*AU168*(IF($E168="si",1.4,IF($F168="si",2.5,1)))</f>
        <v>0</v>
      </c>
      <c r="J168" s="112">
        <f>+((SUM($G22:J22)*$D168))*AV168*(IF($E168="si",1.4,IF($F168="si",2.5,1)))</f>
        <v>0</v>
      </c>
      <c r="K168" s="112">
        <f>+((SUM($G22:K22)*$D168))*AW168*(IF($E168="si",1.4,IF($F168="si",2.5,1)))</f>
        <v>0</v>
      </c>
      <c r="L168" s="112">
        <f>+((SUM($G22:L22)*$D168))*AX168*(IF($E168="si",1.4,IF($F168="si",2.5,1)))</f>
        <v>0</v>
      </c>
      <c r="M168" s="112">
        <f>+((SUM($G22:M22)*$D168))*AY168*(IF($E168="si",1.4,IF($F168="si",2.5,1)))</f>
        <v>0</v>
      </c>
      <c r="N168" s="112">
        <f>+((SUM($G22:N22)*$D168))*AZ168*(IF($E168="si",1.4,IF($F168="si",2.5,1)))</f>
        <v>0</v>
      </c>
      <c r="O168" s="112">
        <f>+((SUM($G22:O22)*$D168))*BA168*(IF($E168="si",1.4,IF($F168="si",2.5,1)))</f>
        <v>0</v>
      </c>
      <c r="P168" s="112">
        <f>+((SUM($G22:P22)*$D168))*BB168*(IF($E168="si",1.4,IF($F168="si",2.5,1)))</f>
        <v>0</v>
      </c>
      <c r="Q168" s="112">
        <f>+((SUM($G22:Q22)*$D168))*BC168*(IF($E168="si",1.4,IF($F168="si",2.5,1)))</f>
        <v>0</v>
      </c>
      <c r="R168" s="112">
        <f>+((SUM($G22:R22)*$D168))*BD168*(IF($E168="si",1.4,IF($F168="si",2.5,1)))</f>
        <v>0</v>
      </c>
      <c r="S168" s="112">
        <f>+((SUM($G22:S22)*$D168))*BE168*(IF($E168="si",1.4,IF($F168="si",2.5,1)))</f>
        <v>0</v>
      </c>
      <c r="T168" s="112">
        <f>+((SUM($G22:T22)*$D168))*BF168*(IF($E168="si",1.4,IF($F168="si",2.5,1)))</f>
        <v>0</v>
      </c>
      <c r="U168" s="112">
        <f>+((SUM($G22:U22)*$D168))*BG168*(IF($E168="si",1.4,IF($F168="si",2.5,1)))</f>
        <v>0</v>
      </c>
      <c r="V168" s="112">
        <f>+((SUM($G22:V22)*$D168))*BH168*(IF($E168="si",1.4,IF($F168="si",2.5,1)))</f>
        <v>0</v>
      </c>
      <c r="W168" s="112">
        <f>+((SUM($G22:W22)*$D168))*BI168*(IF($E168="si",1.4,IF($F168="si",2.5,1)))</f>
        <v>0</v>
      </c>
      <c r="X168" s="112">
        <f>+((SUM($G22:X22)*$D168))*BJ168*(IF($E168="si",1.4,IF($F168="si",2.5,1)))</f>
        <v>0</v>
      </c>
      <c r="Y168" s="112">
        <f>+((SUM($G22:Y22)*$D168))*BK168*(IF($E168="si",1.4,IF($F168="si",2.5,1)))</f>
        <v>0</v>
      </c>
      <c r="Z168" s="112">
        <f>+((SUM($G22:Z22)*$D168))*BL168*(IF($E168="si",1.4,IF($F168="si",2.5,1)))</f>
        <v>0</v>
      </c>
      <c r="AA168" s="112">
        <f>+((SUM($G22:AA22)*$D168))*BM168*(IF($E168="si",1.4,IF($F168="si",2.5,1)))</f>
        <v>0</v>
      </c>
      <c r="AB168" s="112">
        <f>+((SUM($G22:AB22)*$D168))*BN168*(IF($E168="si",1.4,IF($F168="si",2.5,1)))</f>
        <v>0</v>
      </c>
      <c r="AC168" s="112">
        <f>+((SUM($G22:AC22)*$D168))*BO168*(IF($E168="si",1.4,IF($F168="si",2.5,1)))</f>
        <v>0</v>
      </c>
      <c r="AD168" s="112">
        <f>+((SUM($G22:AD22)*$D168))*BP168*(IF($E168="si",1.4,IF($F168="si",2.5,1)))</f>
        <v>0</v>
      </c>
      <c r="AE168" s="112">
        <f>+((SUM($G22:AE22)*$D168))*BQ168*(IF($E168="si",1.4,IF($F168="si",2.5,1)))</f>
        <v>0</v>
      </c>
      <c r="AF168" s="112">
        <f>+((SUM($G22:AF22)*$D168))*BR168*(IF($E168="si",1.4,IF($F168="si",2.5,1)))</f>
        <v>0</v>
      </c>
      <c r="AG168" s="112">
        <f>+((SUM($G22:AG22)*$D168))*BS168*(IF($E168="si",1.4,IF($F168="si",2.5,1)))</f>
        <v>0</v>
      </c>
      <c r="AH168" s="112">
        <f>+((SUM($G22:AH22)*$D168))*BT168*(IF($E168="si",1.4,IF($F168="si",2.5,1)))</f>
        <v>0</v>
      </c>
      <c r="AI168" s="112">
        <f>+((SUM($G22:AI22)*$D168))*BU168*(IF($E168="si",1.4,IF($F168="si",2.5,1)))</f>
        <v>0</v>
      </c>
      <c r="AJ168" s="112">
        <f>+((SUM($G22:AJ22)*$D168))*BV168*(IF($E168="si",1.4,IF($F168="si",2.5,1)))</f>
        <v>0</v>
      </c>
      <c r="AK168" s="112">
        <f>+((SUM($G22:AK22)*$D168))*BW168*(IF($E168="si",1.4,IF($F168="si",2.5,1)))</f>
        <v>0</v>
      </c>
      <c r="AL168" s="112">
        <f>+((SUM($G22:AL22)*$D168))*BX168*(IF($E168="si",1.4,IF($F168="si",2.5,1)))</f>
        <v>0</v>
      </c>
      <c r="AM168" s="112">
        <f>+((SUM($G22:AM22)*$D168))*BY168*(IF($E168="si",1.4,IF($F168="si",2.5,1)))</f>
        <v>0</v>
      </c>
      <c r="AN168" s="112">
        <f>+((SUM($G22:AN22)*$D168))*BZ168*(IF($E168="si",1.4,IF($F168="si",2.5,1)))</f>
        <v>0</v>
      </c>
      <c r="AO168" s="112">
        <f>+((SUM($G22:AO22)*$D168))*CA168*(IF($E168="si",1.4,IF($F168="si",2.5,1)))</f>
        <v>0</v>
      </c>
      <c r="AP168" s="112">
        <f>+((SUM($G22:AP22)*$D168))*CB168*(IF($E168="si",1.4,IF($F168="si",2.5,1)))</f>
        <v>0</v>
      </c>
      <c r="AQ168" s="112">
        <f>+((SUM($G22:AQ22)*$D168))*CC168*(IF($E168="si",1.4,IF($F168="si",2.5,1)))</f>
        <v>0</v>
      </c>
      <c r="AU168" s="113">
        <v>1</v>
      </c>
      <c r="AV168" s="113">
        <f t="shared" si="67"/>
        <v>1</v>
      </c>
      <c r="AW168" s="113">
        <f t="shared" si="67"/>
        <v>1</v>
      </c>
      <c r="AX168" s="113">
        <f t="shared" si="67"/>
        <v>1</v>
      </c>
      <c r="AY168" s="113">
        <f t="shared" si="67"/>
        <v>1</v>
      </c>
      <c r="AZ168" s="113">
        <f t="shared" si="67"/>
        <v>1</v>
      </c>
      <c r="BA168" s="113">
        <f t="shared" si="67"/>
        <v>1</v>
      </c>
      <c r="BB168" s="113">
        <f t="shared" si="67"/>
        <v>1</v>
      </c>
      <c r="BC168" s="113">
        <f t="shared" si="67"/>
        <v>1</v>
      </c>
      <c r="BD168" s="113">
        <f t="shared" si="67"/>
        <v>1</v>
      </c>
      <c r="BE168" s="113">
        <f t="shared" si="67"/>
        <v>1</v>
      </c>
      <c r="BF168" s="113">
        <f t="shared" si="67"/>
        <v>1</v>
      </c>
      <c r="BG168" s="113">
        <f t="shared" si="67"/>
        <v>1</v>
      </c>
      <c r="BH168" s="113">
        <f t="shared" si="67"/>
        <v>1</v>
      </c>
      <c r="BI168" s="113">
        <f t="shared" si="67"/>
        <v>1</v>
      </c>
      <c r="BJ168" s="113">
        <f t="shared" si="67"/>
        <v>1</v>
      </c>
      <c r="BK168" s="113">
        <f t="shared" si="67"/>
        <v>1</v>
      </c>
      <c r="BL168" s="113">
        <f t="shared" si="69"/>
        <v>1</v>
      </c>
      <c r="BM168" s="113">
        <f t="shared" si="69"/>
        <v>1</v>
      </c>
      <c r="BN168" s="113">
        <f t="shared" si="68"/>
        <v>1</v>
      </c>
      <c r="BO168" s="113">
        <f t="shared" si="68"/>
        <v>1</v>
      </c>
      <c r="BP168" s="113">
        <f t="shared" si="68"/>
        <v>1</v>
      </c>
      <c r="BQ168" s="113">
        <f t="shared" si="68"/>
        <v>1</v>
      </c>
      <c r="BR168" s="113">
        <f t="shared" si="68"/>
        <v>1</v>
      </c>
      <c r="BS168" s="113">
        <f t="shared" si="68"/>
        <v>1</v>
      </c>
      <c r="BT168" s="113">
        <f t="shared" si="68"/>
        <v>1</v>
      </c>
      <c r="BU168" s="113">
        <f t="shared" si="68"/>
        <v>1</v>
      </c>
      <c r="BV168" s="113">
        <f t="shared" si="68"/>
        <v>1</v>
      </c>
      <c r="BW168" s="113">
        <f t="shared" si="68"/>
        <v>1</v>
      </c>
      <c r="BX168" s="113">
        <f t="shared" si="68"/>
        <v>1</v>
      </c>
      <c r="BY168" s="113">
        <f t="shared" si="68"/>
        <v>1</v>
      </c>
      <c r="BZ168" s="113">
        <f t="shared" si="68"/>
        <v>1</v>
      </c>
      <c r="CA168" s="113">
        <f t="shared" si="68"/>
        <v>1</v>
      </c>
      <c r="CB168" s="113">
        <f t="shared" si="68"/>
        <v>1</v>
      </c>
      <c r="CC168" s="113">
        <f t="shared" si="68"/>
        <v>1</v>
      </c>
      <c r="CD168" s="113">
        <f t="shared" si="68"/>
        <v>1</v>
      </c>
    </row>
    <row r="169" spans="2:83" ht="16.5" thickTop="1" thickBot="1" x14ac:dyDescent="0.3">
      <c r="B169" s="63" t="str">
        <f t="shared" si="65"/>
        <v/>
      </c>
      <c r="C169" s="63" t="str">
        <f t="shared" si="65"/>
        <v>Immobili</v>
      </c>
      <c r="D169" s="116">
        <v>0.1</v>
      </c>
      <c r="E169" t="s">
        <v>237</v>
      </c>
      <c r="F169" t="s">
        <v>238</v>
      </c>
      <c r="H169" s="112">
        <f t="shared" si="66"/>
        <v>0</v>
      </c>
      <c r="I169" s="112">
        <f>+((SUM($G23:I23)*$D169))*AU169*(IF($E169="si",1.4,IF($F169="si",2.5,1)))</f>
        <v>0</v>
      </c>
      <c r="J169" s="112">
        <f>+((SUM($G23:J23)*$D169))*AV169*(IF($E169="si",1.4,IF($F169="si",2.5,1)))</f>
        <v>0</v>
      </c>
      <c r="K169" s="112">
        <f>+((SUM($G23:K23)*$D169))*AW169*(IF($E169="si",1.4,IF($F169="si",2.5,1)))</f>
        <v>0</v>
      </c>
      <c r="L169" s="112">
        <f>+((SUM($G23:L23)*$D169))*AX169*(IF($E169="si",1.4,IF($F169="si",2.5,1)))</f>
        <v>0</v>
      </c>
      <c r="M169" s="112">
        <f>+((SUM($G23:M23)*$D169))*AY169*(IF($E169="si",1.4,IF($F169="si",2.5,1)))</f>
        <v>0</v>
      </c>
      <c r="N169" s="112">
        <f>+((SUM($G23:N23)*$D169))*AZ169*(IF($E169="si",1.4,IF($F169="si",2.5,1)))</f>
        <v>0</v>
      </c>
      <c r="O169" s="112">
        <f>+((SUM($G23:O23)*$D169))*BA169*(IF($E169="si",1.4,IF($F169="si",2.5,1)))</f>
        <v>0</v>
      </c>
      <c r="P169" s="112">
        <f>+((SUM($G23:P23)*$D169))*BB169*(IF($E169="si",1.4,IF($F169="si",2.5,1)))</f>
        <v>0</v>
      </c>
      <c r="Q169" s="112">
        <f>+((SUM($G23:Q23)*$D169))*BC169*(IF($E169="si",1.4,IF($F169="si",2.5,1)))</f>
        <v>0</v>
      </c>
      <c r="R169" s="112">
        <f>+((SUM($G23:R23)*$D169))*BD169*(IF($E169="si",1.4,IF($F169="si",2.5,1)))</f>
        <v>0</v>
      </c>
      <c r="S169" s="112">
        <f>+((SUM($G23:S23)*$D169))*BE169*(IF($E169="si",1.4,IF($F169="si",2.5,1)))</f>
        <v>0</v>
      </c>
      <c r="T169" s="112">
        <f>+((SUM($G23:T23)*$D169))*BF169*(IF($E169="si",1.4,IF($F169="si",2.5,1)))</f>
        <v>0</v>
      </c>
      <c r="U169" s="112">
        <f>+((SUM($G23:U23)*$D169))*BG169*(IF($E169="si",1.4,IF($F169="si",2.5,1)))</f>
        <v>0</v>
      </c>
      <c r="V169" s="112">
        <f>+((SUM($G23:V23)*$D169))*BH169*(IF($E169="si",1.4,IF($F169="si",2.5,1)))</f>
        <v>0</v>
      </c>
      <c r="W169" s="112">
        <f>+((SUM($G23:W23)*$D169))*BI169*(IF($E169="si",1.4,IF($F169="si",2.5,1)))</f>
        <v>0</v>
      </c>
      <c r="X169" s="112">
        <f>+((SUM($G23:X23)*$D169))*BJ169*(IF($E169="si",1.4,IF($F169="si",2.5,1)))</f>
        <v>0</v>
      </c>
      <c r="Y169" s="112">
        <f>+((SUM($G23:Y23)*$D169))*BK169*(IF($E169="si",1.4,IF($F169="si",2.5,1)))</f>
        <v>0</v>
      </c>
      <c r="Z169" s="112">
        <f>+((SUM($G23:Z23)*$D169))*BL169*(IF($E169="si",1.4,IF($F169="si",2.5,1)))</f>
        <v>0</v>
      </c>
      <c r="AA169" s="112">
        <f>+((SUM($G23:AA23)*$D169))*BM169*(IF($E169="si",1.4,IF($F169="si",2.5,1)))</f>
        <v>0</v>
      </c>
      <c r="AB169" s="112">
        <f>+((SUM($G23:AB23)*$D169))*BN169*(IF($E169="si",1.4,IF($F169="si",2.5,1)))</f>
        <v>0</v>
      </c>
      <c r="AC169" s="112">
        <f>+((SUM($G23:AC23)*$D169))*BO169*(IF($E169="si",1.4,IF($F169="si",2.5,1)))</f>
        <v>0</v>
      </c>
      <c r="AD169" s="112">
        <f>+((SUM($G23:AD23)*$D169))*BP169*(IF($E169="si",1.4,IF($F169="si",2.5,1)))</f>
        <v>0</v>
      </c>
      <c r="AE169" s="112">
        <f>+((SUM($G23:AE23)*$D169))*BQ169*(IF($E169="si",1.4,IF($F169="si",2.5,1)))</f>
        <v>0</v>
      </c>
      <c r="AF169" s="112">
        <f>+((SUM($G23:AF23)*$D169))*BR169*(IF($E169="si",1.4,IF($F169="si",2.5,1)))</f>
        <v>0</v>
      </c>
      <c r="AG169" s="112">
        <f>+((SUM($G23:AG23)*$D169))*BS169*(IF($E169="si",1.4,IF($F169="si",2.5,1)))</f>
        <v>0</v>
      </c>
      <c r="AH169" s="112">
        <f>+((SUM($G23:AH23)*$D169))*BT169*(IF($E169="si",1.4,IF($F169="si",2.5,1)))</f>
        <v>0</v>
      </c>
      <c r="AI169" s="112">
        <f>+((SUM($G23:AI23)*$D169))*BU169*(IF($E169="si",1.4,IF($F169="si",2.5,1)))</f>
        <v>0</v>
      </c>
      <c r="AJ169" s="112">
        <f>+((SUM($G23:AJ23)*$D169))*BV169*(IF($E169="si",1.4,IF($F169="si",2.5,1)))</f>
        <v>0</v>
      </c>
      <c r="AK169" s="112">
        <f>+((SUM($G23:AK23)*$D169))*BW169*(IF($E169="si",1.4,IF($F169="si",2.5,1)))</f>
        <v>0</v>
      </c>
      <c r="AL169" s="112">
        <f>+((SUM($G23:AL23)*$D169))*BX169*(IF($E169="si",1.4,IF($F169="si",2.5,1)))</f>
        <v>0</v>
      </c>
      <c r="AM169" s="112">
        <f>+((SUM($G23:AM23)*$D169))*BY169*(IF($E169="si",1.4,IF($F169="si",2.5,1)))</f>
        <v>0</v>
      </c>
      <c r="AN169" s="112">
        <f>+((SUM($G23:AN23)*$D169))*BZ169*(IF($E169="si",1.4,IF($F169="si",2.5,1)))</f>
        <v>0</v>
      </c>
      <c r="AO169" s="112">
        <f>+((SUM($G23:AO23)*$D169))*CA169*(IF($E169="si",1.4,IF($F169="si",2.5,1)))</f>
        <v>0</v>
      </c>
      <c r="AP169" s="112">
        <f>+((SUM($G23:AP23)*$D169))*CB169*(IF($E169="si",1.4,IF($F169="si",2.5,1)))</f>
        <v>0</v>
      </c>
      <c r="AQ169" s="112">
        <f>+((SUM($G23:AQ23)*$D169))*CC169*(IF($E169="si",1.4,IF($F169="si",2.5,1)))</f>
        <v>0</v>
      </c>
      <c r="AU169" s="113">
        <v>1</v>
      </c>
      <c r="AV169" s="113">
        <f t="shared" si="67"/>
        <v>1</v>
      </c>
      <c r="AW169" s="113">
        <f t="shared" si="67"/>
        <v>1</v>
      </c>
      <c r="AX169" s="113">
        <f t="shared" si="67"/>
        <v>1</v>
      </c>
      <c r="AY169" s="113">
        <f t="shared" si="67"/>
        <v>1</v>
      </c>
      <c r="AZ169" s="113">
        <f t="shared" si="67"/>
        <v>1</v>
      </c>
      <c r="BA169" s="113">
        <f t="shared" si="67"/>
        <v>1</v>
      </c>
      <c r="BB169" s="113">
        <f t="shared" si="67"/>
        <v>1</v>
      </c>
      <c r="BC169" s="113">
        <f t="shared" si="67"/>
        <v>1</v>
      </c>
      <c r="BD169" s="113">
        <f t="shared" si="67"/>
        <v>1</v>
      </c>
      <c r="BE169" s="113">
        <f t="shared" si="67"/>
        <v>1</v>
      </c>
      <c r="BF169" s="113">
        <f t="shared" si="67"/>
        <v>1</v>
      </c>
      <c r="BG169" s="113">
        <f t="shared" si="67"/>
        <v>1</v>
      </c>
      <c r="BH169" s="113">
        <f t="shared" si="67"/>
        <v>1</v>
      </c>
      <c r="BI169" s="113">
        <f t="shared" si="67"/>
        <v>1</v>
      </c>
      <c r="BJ169" s="113">
        <f t="shared" si="67"/>
        <v>1</v>
      </c>
      <c r="BK169" s="113">
        <f t="shared" si="67"/>
        <v>1</v>
      </c>
      <c r="BL169" s="113">
        <f t="shared" si="69"/>
        <v>1</v>
      </c>
      <c r="BM169" s="113">
        <f t="shared" si="69"/>
        <v>1</v>
      </c>
      <c r="BN169" s="113">
        <f t="shared" si="68"/>
        <v>1</v>
      </c>
      <c r="BO169" s="113">
        <f t="shared" si="68"/>
        <v>1</v>
      </c>
      <c r="BP169" s="113">
        <f t="shared" si="68"/>
        <v>1</v>
      </c>
      <c r="BQ169" s="113">
        <f t="shared" si="68"/>
        <v>1</v>
      </c>
      <c r="BR169" s="113">
        <f t="shared" si="68"/>
        <v>1</v>
      </c>
      <c r="BS169" s="113">
        <f t="shared" si="68"/>
        <v>1</v>
      </c>
      <c r="BT169" s="113">
        <f t="shared" si="68"/>
        <v>1</v>
      </c>
      <c r="BU169" s="113">
        <f t="shared" si="68"/>
        <v>1</v>
      </c>
      <c r="BV169" s="113">
        <f t="shared" si="68"/>
        <v>1</v>
      </c>
      <c r="BW169" s="113">
        <f t="shared" si="68"/>
        <v>1</v>
      </c>
      <c r="BX169" s="113">
        <f t="shared" si="68"/>
        <v>1</v>
      </c>
      <c r="BY169" s="113">
        <f t="shared" si="68"/>
        <v>1</v>
      </c>
      <c r="BZ169" s="113">
        <f t="shared" si="68"/>
        <v>1</v>
      </c>
      <c r="CA169" s="113">
        <f t="shared" si="68"/>
        <v>1</v>
      </c>
      <c r="CB169" s="113">
        <f t="shared" si="68"/>
        <v>1</v>
      </c>
      <c r="CC169" s="113">
        <f t="shared" si="68"/>
        <v>1</v>
      </c>
      <c r="CD169" s="113">
        <f t="shared" si="68"/>
        <v>1</v>
      </c>
    </row>
    <row r="170" spans="2:83" ht="16.5" thickTop="1" thickBot="1" x14ac:dyDescent="0.3">
      <c r="B170" s="63" t="str">
        <f t="shared" si="65"/>
        <v/>
      </c>
      <c r="C170" s="63" t="str">
        <f t="shared" si="65"/>
        <v>Immobili</v>
      </c>
      <c r="D170" s="116">
        <v>0.1</v>
      </c>
      <c r="E170" t="s">
        <v>237</v>
      </c>
      <c r="F170" t="s">
        <v>238</v>
      </c>
      <c r="H170" s="112">
        <f t="shared" si="66"/>
        <v>0</v>
      </c>
      <c r="I170" s="112">
        <f>+((SUM($G24:I24)*$D170))*AU170*(IF($E170="si",1.4,IF($F170="si",2.5,1)))</f>
        <v>0</v>
      </c>
      <c r="J170" s="112">
        <f>+((SUM($G24:J24)*$D170))*AV170*(IF($E170="si",1.4,IF($F170="si",2.5,1)))</f>
        <v>0</v>
      </c>
      <c r="K170" s="112">
        <f>+((SUM($G24:K24)*$D170))*AW170*(IF($E170="si",1.4,IF($F170="si",2.5,1)))</f>
        <v>0</v>
      </c>
      <c r="L170" s="112">
        <f>+((SUM($G24:L24)*$D170))*AX170*(IF($E170="si",1.4,IF($F170="si",2.5,1)))</f>
        <v>0</v>
      </c>
      <c r="M170" s="112">
        <f>+((SUM($G24:M24)*$D170))*AY170*(IF($E170="si",1.4,IF($F170="si",2.5,1)))</f>
        <v>0</v>
      </c>
      <c r="N170" s="112">
        <f>+((SUM($G24:N24)*$D170))*AZ170*(IF($E170="si",1.4,IF($F170="si",2.5,1)))</f>
        <v>0</v>
      </c>
      <c r="O170" s="112">
        <f>+((SUM($G24:O24)*$D170))*BA170*(IF($E170="si",1.4,IF($F170="si",2.5,1)))</f>
        <v>0</v>
      </c>
      <c r="P170" s="112">
        <f>+((SUM($G24:P24)*$D170))*BB170*(IF($E170="si",1.4,IF($F170="si",2.5,1)))</f>
        <v>0</v>
      </c>
      <c r="Q170" s="112">
        <f>+((SUM($G24:Q24)*$D170))*BC170*(IF($E170="si",1.4,IF($F170="si",2.5,1)))</f>
        <v>0</v>
      </c>
      <c r="R170" s="112">
        <f>+((SUM($G24:R24)*$D170))*BD170*(IF($E170="si",1.4,IF($F170="si",2.5,1)))</f>
        <v>0</v>
      </c>
      <c r="S170" s="112">
        <f>+((SUM($G24:S24)*$D170))*BE170*(IF($E170="si",1.4,IF($F170="si",2.5,1)))</f>
        <v>0</v>
      </c>
      <c r="T170" s="112">
        <f>+((SUM($G24:T24)*$D170))*BF170*(IF($E170="si",1.4,IF($F170="si",2.5,1)))</f>
        <v>0</v>
      </c>
      <c r="U170" s="112">
        <f>+((SUM($G24:U24)*$D170))*BG170*(IF($E170="si",1.4,IF($F170="si",2.5,1)))</f>
        <v>0</v>
      </c>
      <c r="V170" s="112">
        <f>+((SUM($G24:V24)*$D170))*BH170*(IF($E170="si",1.4,IF($F170="si",2.5,1)))</f>
        <v>0</v>
      </c>
      <c r="W170" s="112">
        <f>+((SUM($G24:W24)*$D170))*BI170*(IF($E170="si",1.4,IF($F170="si",2.5,1)))</f>
        <v>0</v>
      </c>
      <c r="X170" s="112">
        <f>+((SUM($G24:X24)*$D170))*BJ170*(IF($E170="si",1.4,IF($F170="si",2.5,1)))</f>
        <v>0</v>
      </c>
      <c r="Y170" s="112">
        <f>+((SUM($G24:Y24)*$D170))*BK170*(IF($E170="si",1.4,IF($F170="si",2.5,1)))</f>
        <v>0</v>
      </c>
      <c r="Z170" s="112">
        <f>+((SUM($G24:Z24)*$D170))*BL170*(IF($E170="si",1.4,IF($F170="si",2.5,1)))</f>
        <v>0</v>
      </c>
      <c r="AA170" s="112">
        <f>+((SUM($G24:AA24)*$D170))*BM170*(IF($E170="si",1.4,IF($F170="si",2.5,1)))</f>
        <v>0</v>
      </c>
      <c r="AB170" s="112">
        <f>+((SUM($G24:AB24)*$D170))*BN170*(IF($E170="si",1.4,IF($F170="si",2.5,1)))</f>
        <v>0</v>
      </c>
      <c r="AC170" s="112">
        <f>+((SUM($G24:AC24)*$D170))*BO170*(IF($E170="si",1.4,IF($F170="si",2.5,1)))</f>
        <v>0</v>
      </c>
      <c r="AD170" s="112">
        <f>+((SUM($G24:AD24)*$D170))*BP170*(IF($E170="si",1.4,IF($F170="si",2.5,1)))</f>
        <v>0</v>
      </c>
      <c r="AE170" s="112">
        <f>+((SUM($G24:AE24)*$D170))*BQ170*(IF($E170="si",1.4,IF($F170="si",2.5,1)))</f>
        <v>0</v>
      </c>
      <c r="AF170" s="112">
        <f>+((SUM($G24:AF24)*$D170))*BR170*(IF($E170="si",1.4,IF($F170="si",2.5,1)))</f>
        <v>0</v>
      </c>
      <c r="AG170" s="112">
        <f>+((SUM($G24:AG24)*$D170))*BS170*(IF($E170="si",1.4,IF($F170="si",2.5,1)))</f>
        <v>0</v>
      </c>
      <c r="AH170" s="112">
        <f>+((SUM($G24:AH24)*$D170))*BT170*(IF($E170="si",1.4,IF($F170="si",2.5,1)))</f>
        <v>0</v>
      </c>
      <c r="AI170" s="112">
        <f>+((SUM($G24:AI24)*$D170))*BU170*(IF($E170="si",1.4,IF($F170="si",2.5,1)))</f>
        <v>0</v>
      </c>
      <c r="AJ170" s="112">
        <f>+((SUM($G24:AJ24)*$D170))*BV170*(IF($E170="si",1.4,IF($F170="si",2.5,1)))</f>
        <v>0</v>
      </c>
      <c r="AK170" s="112">
        <f>+((SUM($G24:AK24)*$D170))*BW170*(IF($E170="si",1.4,IF($F170="si",2.5,1)))</f>
        <v>0</v>
      </c>
      <c r="AL170" s="112">
        <f>+((SUM($G24:AL24)*$D170))*BX170*(IF($E170="si",1.4,IF($F170="si",2.5,1)))</f>
        <v>0</v>
      </c>
      <c r="AM170" s="112">
        <f>+((SUM($G24:AM24)*$D170))*BY170*(IF($E170="si",1.4,IF($F170="si",2.5,1)))</f>
        <v>0</v>
      </c>
      <c r="AN170" s="112">
        <f>+((SUM($G24:AN24)*$D170))*BZ170*(IF($E170="si",1.4,IF($F170="si",2.5,1)))</f>
        <v>0</v>
      </c>
      <c r="AO170" s="112">
        <f>+((SUM($G24:AO24)*$D170))*CA170*(IF($E170="si",1.4,IF($F170="si",2.5,1)))</f>
        <v>0</v>
      </c>
      <c r="AP170" s="112">
        <f>+((SUM($G24:AP24)*$D170))*CB170*(IF($E170="si",1.4,IF($F170="si",2.5,1)))</f>
        <v>0</v>
      </c>
      <c r="AQ170" s="112">
        <f>+((SUM($G24:AQ24)*$D170))*CC170*(IF($E170="si",1.4,IF($F170="si",2.5,1)))</f>
        <v>0</v>
      </c>
      <c r="AU170" s="113">
        <v>1</v>
      </c>
      <c r="AV170" s="113">
        <f t="shared" si="67"/>
        <v>1</v>
      </c>
      <c r="AW170" s="113">
        <f t="shared" si="67"/>
        <v>1</v>
      </c>
      <c r="AX170" s="113">
        <f t="shared" si="67"/>
        <v>1</v>
      </c>
      <c r="AY170" s="113">
        <f t="shared" si="67"/>
        <v>1</v>
      </c>
      <c r="AZ170" s="113">
        <f t="shared" si="67"/>
        <v>1</v>
      </c>
      <c r="BA170" s="113">
        <f t="shared" si="67"/>
        <v>1</v>
      </c>
      <c r="BB170" s="113">
        <f t="shared" si="67"/>
        <v>1</v>
      </c>
      <c r="BC170" s="113">
        <f t="shared" si="67"/>
        <v>1</v>
      </c>
      <c r="BD170" s="113">
        <f t="shared" si="67"/>
        <v>1</v>
      </c>
      <c r="BE170" s="113">
        <f t="shared" si="67"/>
        <v>1</v>
      </c>
      <c r="BF170" s="113">
        <f t="shared" si="67"/>
        <v>1</v>
      </c>
      <c r="BG170" s="113">
        <f t="shared" si="67"/>
        <v>1</v>
      </c>
      <c r="BH170" s="113">
        <f t="shared" si="67"/>
        <v>1</v>
      </c>
      <c r="BI170" s="113">
        <f t="shared" si="67"/>
        <v>1</v>
      </c>
      <c r="BJ170" s="113">
        <f t="shared" si="67"/>
        <v>1</v>
      </c>
      <c r="BK170" s="113">
        <f t="shared" si="67"/>
        <v>1</v>
      </c>
      <c r="BL170" s="113">
        <f t="shared" si="69"/>
        <v>1</v>
      </c>
      <c r="BM170" s="113">
        <f t="shared" si="69"/>
        <v>1</v>
      </c>
      <c r="BN170" s="113">
        <f t="shared" si="68"/>
        <v>1</v>
      </c>
      <c r="BO170" s="113">
        <f t="shared" si="68"/>
        <v>1</v>
      </c>
      <c r="BP170" s="113">
        <f t="shared" si="68"/>
        <v>1</v>
      </c>
      <c r="BQ170" s="113">
        <f t="shared" si="68"/>
        <v>1</v>
      </c>
      <c r="BR170" s="113">
        <f t="shared" si="68"/>
        <v>1</v>
      </c>
      <c r="BS170" s="113">
        <f t="shared" si="68"/>
        <v>1</v>
      </c>
      <c r="BT170" s="113">
        <f t="shared" si="68"/>
        <v>1</v>
      </c>
      <c r="BU170" s="113">
        <f t="shared" si="68"/>
        <v>1</v>
      </c>
      <c r="BV170" s="113">
        <f t="shared" si="68"/>
        <v>1</v>
      </c>
      <c r="BW170" s="113">
        <f t="shared" si="68"/>
        <v>1</v>
      </c>
      <c r="BX170" s="113">
        <f t="shared" si="68"/>
        <v>1</v>
      </c>
      <c r="BY170" s="113">
        <f t="shared" si="68"/>
        <v>1</v>
      </c>
      <c r="BZ170" s="113">
        <f t="shared" si="68"/>
        <v>1</v>
      </c>
      <c r="CA170" s="113">
        <f t="shared" si="68"/>
        <v>1</v>
      </c>
      <c r="CB170" s="113">
        <f t="shared" si="68"/>
        <v>1</v>
      </c>
      <c r="CC170" s="113">
        <f t="shared" si="68"/>
        <v>1</v>
      </c>
      <c r="CD170" s="113">
        <f t="shared" si="68"/>
        <v>1</v>
      </c>
    </row>
    <row r="171" spans="2:83" ht="16.5" thickTop="1" thickBot="1" x14ac:dyDescent="0.3">
      <c r="B171" s="63" t="str">
        <f t="shared" si="65"/>
        <v/>
      </c>
      <c r="C171" s="63" t="str">
        <f t="shared" si="65"/>
        <v>Immobili</v>
      </c>
      <c r="D171" s="116">
        <v>0.1</v>
      </c>
      <c r="E171" t="s">
        <v>237</v>
      </c>
      <c r="F171" t="s">
        <v>238</v>
      </c>
      <c r="H171" s="112">
        <f t="shared" si="66"/>
        <v>0</v>
      </c>
      <c r="I171" s="112">
        <f>+((SUM($G25:I25)*$D171))*AU171*(IF($E171="si",1.4,IF($F171="si",2.5,1)))</f>
        <v>0</v>
      </c>
      <c r="J171" s="112">
        <f>+((SUM($G25:J25)*$D171))*AV171*(IF($E171="si",1.4,IF($F171="si",2.5,1)))</f>
        <v>0</v>
      </c>
      <c r="K171" s="112">
        <f>+((SUM($G25:K25)*$D171))*AW171*(IF($E171="si",1.4,IF($F171="si",2.5,1)))</f>
        <v>0</v>
      </c>
      <c r="L171" s="112">
        <f>+((SUM($G25:L25)*$D171))*AX171*(IF($E171="si",1.4,IF($F171="si",2.5,1)))</f>
        <v>0</v>
      </c>
      <c r="M171" s="112">
        <f>+((SUM($G25:M25)*$D171))*AY171*(IF($E171="si",1.4,IF($F171="si",2.5,1)))</f>
        <v>0</v>
      </c>
      <c r="N171" s="112">
        <f>+((SUM($G25:N25)*$D171))*AZ171*(IF($E171="si",1.4,IF($F171="si",2.5,1)))</f>
        <v>0</v>
      </c>
      <c r="O171" s="112">
        <f>+((SUM($G25:O25)*$D171))*BA171*(IF($E171="si",1.4,IF($F171="si",2.5,1)))</f>
        <v>0</v>
      </c>
      <c r="P171" s="112">
        <f>+((SUM($G25:P25)*$D171))*BB171*(IF($E171="si",1.4,IF($F171="si",2.5,1)))</f>
        <v>0</v>
      </c>
      <c r="Q171" s="112">
        <f>+((SUM($G25:Q25)*$D171))*BC171*(IF($E171="si",1.4,IF($F171="si",2.5,1)))</f>
        <v>0</v>
      </c>
      <c r="R171" s="112">
        <f>+((SUM($G25:R25)*$D171))*BD171*(IF($E171="si",1.4,IF($F171="si",2.5,1)))</f>
        <v>0</v>
      </c>
      <c r="S171" s="112">
        <f>+((SUM($G25:S25)*$D171))*BE171*(IF($E171="si",1.4,IF($F171="si",2.5,1)))</f>
        <v>0</v>
      </c>
      <c r="T171" s="112">
        <f>+((SUM($G25:T25)*$D171))*BF171*(IF($E171="si",1.4,IF($F171="si",2.5,1)))</f>
        <v>0</v>
      </c>
      <c r="U171" s="112">
        <f>+((SUM($G25:U25)*$D171))*BG171*(IF($E171="si",1.4,IF($F171="si",2.5,1)))</f>
        <v>0</v>
      </c>
      <c r="V171" s="112">
        <f>+((SUM($G25:V25)*$D171))*BH171*(IF($E171="si",1.4,IF($F171="si",2.5,1)))</f>
        <v>0</v>
      </c>
      <c r="W171" s="112">
        <f>+((SUM($G25:W25)*$D171))*BI171*(IF($E171="si",1.4,IF($F171="si",2.5,1)))</f>
        <v>0</v>
      </c>
      <c r="X171" s="112">
        <f>+((SUM($G25:X25)*$D171))*BJ171*(IF($E171="si",1.4,IF($F171="si",2.5,1)))</f>
        <v>0</v>
      </c>
      <c r="Y171" s="112">
        <f>+((SUM($G25:Y25)*$D171))*BK171*(IF($E171="si",1.4,IF($F171="si",2.5,1)))</f>
        <v>0</v>
      </c>
      <c r="Z171" s="112">
        <f>+((SUM($G25:Z25)*$D171))*BL171*(IF($E171="si",1.4,IF($F171="si",2.5,1)))</f>
        <v>0</v>
      </c>
      <c r="AA171" s="112">
        <f>+((SUM($G25:AA25)*$D171))*BM171*(IF($E171="si",1.4,IF($F171="si",2.5,1)))</f>
        <v>0</v>
      </c>
      <c r="AB171" s="112">
        <f>+((SUM($G25:AB25)*$D171))*BN171*(IF($E171="si",1.4,IF($F171="si",2.5,1)))</f>
        <v>0</v>
      </c>
      <c r="AC171" s="112">
        <f>+((SUM($G25:AC25)*$D171))*BO171*(IF($E171="si",1.4,IF($F171="si",2.5,1)))</f>
        <v>0</v>
      </c>
      <c r="AD171" s="112">
        <f>+((SUM($G25:AD25)*$D171))*BP171*(IF($E171="si",1.4,IF($F171="si",2.5,1)))</f>
        <v>0</v>
      </c>
      <c r="AE171" s="112">
        <f>+((SUM($G25:AE25)*$D171))*BQ171*(IF($E171="si",1.4,IF($F171="si",2.5,1)))</f>
        <v>0</v>
      </c>
      <c r="AF171" s="112">
        <f>+((SUM($G25:AF25)*$D171))*BR171*(IF($E171="si",1.4,IF($F171="si",2.5,1)))</f>
        <v>0</v>
      </c>
      <c r="AG171" s="112">
        <f>+((SUM($G25:AG25)*$D171))*BS171*(IF($E171="si",1.4,IF($F171="si",2.5,1)))</f>
        <v>0</v>
      </c>
      <c r="AH171" s="112">
        <f>+((SUM($G25:AH25)*$D171))*BT171*(IF($E171="si",1.4,IF($F171="si",2.5,1)))</f>
        <v>0</v>
      </c>
      <c r="AI171" s="112">
        <f>+((SUM($G25:AI25)*$D171))*BU171*(IF($E171="si",1.4,IF($F171="si",2.5,1)))</f>
        <v>0</v>
      </c>
      <c r="AJ171" s="112">
        <f>+((SUM($G25:AJ25)*$D171))*BV171*(IF($E171="si",1.4,IF($F171="si",2.5,1)))</f>
        <v>0</v>
      </c>
      <c r="AK171" s="112">
        <f>+((SUM($G25:AK25)*$D171))*BW171*(IF($E171="si",1.4,IF($F171="si",2.5,1)))</f>
        <v>0</v>
      </c>
      <c r="AL171" s="112">
        <f>+((SUM($G25:AL25)*$D171))*BX171*(IF($E171="si",1.4,IF($F171="si",2.5,1)))</f>
        <v>0</v>
      </c>
      <c r="AM171" s="112">
        <f>+((SUM($G25:AM25)*$D171))*BY171*(IF($E171="si",1.4,IF($F171="si",2.5,1)))</f>
        <v>0</v>
      </c>
      <c r="AN171" s="112">
        <f>+((SUM($G25:AN25)*$D171))*BZ171*(IF($E171="si",1.4,IF($F171="si",2.5,1)))</f>
        <v>0</v>
      </c>
      <c r="AO171" s="112">
        <f>+((SUM($G25:AO25)*$D171))*CA171*(IF($E171="si",1.4,IF($F171="si",2.5,1)))</f>
        <v>0</v>
      </c>
      <c r="AP171" s="112">
        <f>+((SUM($G25:AP25)*$D171))*CB171*(IF($E171="si",1.4,IF($F171="si",2.5,1)))</f>
        <v>0</v>
      </c>
      <c r="AQ171" s="112">
        <f>+((SUM($G25:AQ25)*$D171))*CC171*(IF($E171="si",1.4,IF($F171="si",2.5,1)))</f>
        <v>0</v>
      </c>
      <c r="AU171" s="113">
        <v>1</v>
      </c>
      <c r="AV171" s="113">
        <f t="shared" si="67"/>
        <v>1</v>
      </c>
      <c r="AW171" s="113">
        <f t="shared" si="67"/>
        <v>1</v>
      </c>
      <c r="AX171" s="113">
        <f t="shared" si="67"/>
        <v>1</v>
      </c>
      <c r="AY171" s="113">
        <f t="shared" si="67"/>
        <v>1</v>
      </c>
      <c r="AZ171" s="113">
        <f t="shared" si="67"/>
        <v>1</v>
      </c>
      <c r="BA171" s="113">
        <f t="shared" si="67"/>
        <v>1</v>
      </c>
      <c r="BB171" s="113">
        <f t="shared" si="67"/>
        <v>1</v>
      </c>
      <c r="BC171" s="113">
        <f t="shared" si="67"/>
        <v>1</v>
      </c>
      <c r="BD171" s="113">
        <f t="shared" si="67"/>
        <v>1</v>
      </c>
      <c r="BE171" s="113">
        <f t="shared" si="67"/>
        <v>1</v>
      </c>
      <c r="BF171" s="113">
        <f t="shared" si="67"/>
        <v>1</v>
      </c>
      <c r="BG171" s="113">
        <f t="shared" si="67"/>
        <v>1</v>
      </c>
      <c r="BH171" s="113">
        <f t="shared" si="67"/>
        <v>1</v>
      </c>
      <c r="BI171" s="113">
        <f t="shared" si="67"/>
        <v>1</v>
      </c>
      <c r="BJ171" s="113">
        <f t="shared" si="67"/>
        <v>1</v>
      </c>
      <c r="BK171" s="113">
        <f t="shared" si="67"/>
        <v>1</v>
      </c>
      <c r="BL171" s="113">
        <f t="shared" si="69"/>
        <v>1</v>
      </c>
      <c r="BM171" s="113">
        <f t="shared" si="69"/>
        <v>1</v>
      </c>
      <c r="BN171" s="113">
        <f t="shared" si="68"/>
        <v>1</v>
      </c>
      <c r="BO171" s="113">
        <f t="shared" si="68"/>
        <v>1</v>
      </c>
      <c r="BP171" s="113">
        <f t="shared" si="68"/>
        <v>1</v>
      </c>
      <c r="BQ171" s="113">
        <f t="shared" si="68"/>
        <v>1</v>
      </c>
      <c r="BR171" s="113">
        <f t="shared" si="68"/>
        <v>1</v>
      </c>
      <c r="BS171" s="113">
        <f t="shared" si="68"/>
        <v>1</v>
      </c>
      <c r="BT171" s="113">
        <f t="shared" si="68"/>
        <v>1</v>
      </c>
      <c r="BU171" s="113">
        <f t="shared" si="68"/>
        <v>1</v>
      </c>
      <c r="BV171" s="113">
        <f t="shared" si="68"/>
        <v>1</v>
      </c>
      <c r="BW171" s="113">
        <f t="shared" si="68"/>
        <v>1</v>
      </c>
      <c r="BX171" s="113">
        <f t="shared" si="68"/>
        <v>1</v>
      </c>
      <c r="BY171" s="113">
        <f t="shared" si="68"/>
        <v>1</v>
      </c>
      <c r="BZ171" s="113">
        <f t="shared" si="68"/>
        <v>1</v>
      </c>
      <c r="CA171" s="113">
        <f t="shared" si="68"/>
        <v>1</v>
      </c>
      <c r="CB171" s="113">
        <f t="shared" si="68"/>
        <v>1</v>
      </c>
      <c r="CC171" s="113">
        <f t="shared" si="68"/>
        <v>1</v>
      </c>
      <c r="CD171" s="113">
        <f t="shared" si="68"/>
        <v>1</v>
      </c>
    </row>
    <row r="172" spans="2:83" ht="16.5" thickTop="1" thickBot="1" x14ac:dyDescent="0.3">
      <c r="B172" s="63" t="str">
        <f t="shared" ref="B172:C173" si="70">+B147</f>
        <v/>
      </c>
      <c r="C172" s="63" t="str">
        <f t="shared" si="70"/>
        <v>Immobili</v>
      </c>
      <c r="D172" s="116">
        <v>0.1</v>
      </c>
      <c r="E172" t="s">
        <v>237</v>
      </c>
      <c r="F172" t="s">
        <v>238</v>
      </c>
      <c r="H172" s="112">
        <f t="shared" si="66"/>
        <v>0</v>
      </c>
      <c r="I172" s="112">
        <f>+((SUM($G26:I26)*$D172))*AU172*(IF($E172="si",1.4,IF($F172="si",2.5,1)))</f>
        <v>0</v>
      </c>
      <c r="J172" s="112">
        <f>+((SUM($G26:J26)*$D172))*AV172*(IF($E172="si",1.4,IF($F172="si",2.5,1)))</f>
        <v>0</v>
      </c>
      <c r="K172" s="112">
        <f>+((SUM($G26:K26)*$D172))*AW172*(IF($E172="si",1.4,IF($F172="si",2.5,1)))</f>
        <v>0</v>
      </c>
      <c r="L172" s="112">
        <f>+((SUM($G26:L26)*$D172))*AX172*(IF($E172="si",1.4,IF($F172="si",2.5,1)))</f>
        <v>0</v>
      </c>
      <c r="M172" s="112">
        <f>+((SUM($G26:M26)*$D172))*AY172*(IF($E172="si",1.4,IF($F172="si",2.5,1)))</f>
        <v>0</v>
      </c>
      <c r="N172" s="112">
        <f>+((SUM($G26:N26)*$D172))*AZ172*(IF($E172="si",1.4,IF($F172="si",2.5,1)))</f>
        <v>0</v>
      </c>
      <c r="O172" s="112">
        <f>+((SUM($G26:O26)*$D172))*BA172*(IF($E172="si",1.4,IF($F172="si",2.5,1)))</f>
        <v>0</v>
      </c>
      <c r="P172" s="112">
        <f>+((SUM($G26:P26)*$D172))*BB172*(IF($E172="si",1.4,IF($F172="si",2.5,1)))</f>
        <v>0</v>
      </c>
      <c r="Q172" s="112">
        <f>+((SUM($G26:Q26)*$D172))*BC172*(IF($E172="si",1.4,IF($F172="si",2.5,1)))</f>
        <v>0</v>
      </c>
      <c r="R172" s="112">
        <f>+((SUM($G26:R26)*$D172))*BD172*(IF($E172="si",1.4,IF($F172="si",2.5,1)))</f>
        <v>0</v>
      </c>
      <c r="S172" s="112">
        <f>+((SUM($G26:S26)*$D172))*BE172*(IF($E172="si",1.4,IF($F172="si",2.5,1)))</f>
        <v>0</v>
      </c>
      <c r="T172" s="112">
        <f>+((SUM($G26:T26)*$D172))*BF172*(IF($E172="si",1.4,IF($F172="si",2.5,1)))</f>
        <v>0</v>
      </c>
      <c r="U172" s="112">
        <f>+((SUM($G26:U26)*$D172))*BG172*(IF($E172="si",1.4,IF($F172="si",2.5,1)))</f>
        <v>0</v>
      </c>
      <c r="V172" s="112">
        <f>+((SUM($G26:V26)*$D172))*BH172*(IF($E172="si",1.4,IF($F172="si",2.5,1)))</f>
        <v>0</v>
      </c>
      <c r="W172" s="112">
        <f>+((SUM($G26:W26)*$D172))*BI172*(IF($E172="si",1.4,IF($F172="si",2.5,1)))</f>
        <v>0</v>
      </c>
      <c r="X172" s="112">
        <f>+((SUM($G26:X26)*$D172))*BJ172*(IF($E172="si",1.4,IF($F172="si",2.5,1)))</f>
        <v>0</v>
      </c>
      <c r="Y172" s="112">
        <f>+((SUM($G26:Y26)*$D172))*BK172*(IF($E172="si",1.4,IF($F172="si",2.5,1)))</f>
        <v>0</v>
      </c>
      <c r="Z172" s="112">
        <f>+((SUM($G26:Z26)*$D172))*BL172*(IF($E172="si",1.4,IF($F172="si",2.5,1)))</f>
        <v>0</v>
      </c>
      <c r="AA172" s="112">
        <f>+((SUM($G26:AA26)*$D172))*BM172*(IF($E172="si",1.4,IF($F172="si",2.5,1)))</f>
        <v>0</v>
      </c>
      <c r="AB172" s="112">
        <f>+((SUM($G26:AB26)*$D172))*BN172*(IF($E172="si",1.4,IF($F172="si",2.5,1)))</f>
        <v>0</v>
      </c>
      <c r="AC172" s="112">
        <f>+((SUM($G26:AC26)*$D172))*BO172*(IF($E172="si",1.4,IF($F172="si",2.5,1)))</f>
        <v>0</v>
      </c>
      <c r="AD172" s="112">
        <f>+((SUM($G26:AD26)*$D172))*BP172*(IF($E172="si",1.4,IF($F172="si",2.5,1)))</f>
        <v>0</v>
      </c>
      <c r="AE172" s="112">
        <f>+((SUM($G26:AE26)*$D172))*BQ172*(IF($E172="si",1.4,IF($F172="si",2.5,1)))</f>
        <v>0</v>
      </c>
      <c r="AF172" s="112">
        <f>+((SUM($G26:AF26)*$D172))*BR172*(IF($E172="si",1.4,IF($F172="si",2.5,1)))</f>
        <v>0</v>
      </c>
      <c r="AG172" s="112">
        <f>+((SUM($G26:AG26)*$D172))*BS172*(IF($E172="si",1.4,IF($F172="si",2.5,1)))</f>
        <v>0</v>
      </c>
      <c r="AH172" s="112">
        <f>+((SUM($G26:AH26)*$D172))*BT172*(IF($E172="si",1.4,IF($F172="si",2.5,1)))</f>
        <v>0</v>
      </c>
      <c r="AI172" s="112">
        <f>+((SUM($G26:AI26)*$D172))*BU172*(IF($E172="si",1.4,IF($F172="si",2.5,1)))</f>
        <v>0</v>
      </c>
      <c r="AJ172" s="112">
        <f>+((SUM($G26:AJ26)*$D172))*BV172*(IF($E172="si",1.4,IF($F172="si",2.5,1)))</f>
        <v>0</v>
      </c>
      <c r="AK172" s="112">
        <f>+((SUM($G26:AK26)*$D172))*BW172*(IF($E172="si",1.4,IF($F172="si",2.5,1)))</f>
        <v>0</v>
      </c>
      <c r="AL172" s="112">
        <f>+((SUM($G26:AL26)*$D172))*BX172*(IF($E172="si",1.4,IF($F172="si",2.5,1)))</f>
        <v>0</v>
      </c>
      <c r="AM172" s="112">
        <f>+((SUM($G26:AM26)*$D172))*BY172*(IF($E172="si",1.4,IF($F172="si",2.5,1)))</f>
        <v>0</v>
      </c>
      <c r="AN172" s="112">
        <f>+((SUM($G26:AN26)*$D172))*BZ172*(IF($E172="si",1.4,IF($F172="si",2.5,1)))</f>
        <v>0</v>
      </c>
      <c r="AO172" s="112">
        <f>+((SUM($G26:AO26)*$D172))*CA172*(IF($E172="si",1.4,IF($F172="si",2.5,1)))</f>
        <v>0</v>
      </c>
      <c r="AP172" s="112">
        <f>+((SUM($G26:AP26)*$D172))*CB172*(IF($E172="si",1.4,IF($F172="si",2.5,1)))</f>
        <v>0</v>
      </c>
      <c r="AQ172" s="112">
        <f>+((SUM($G26:AQ26)*$D172))*CC172*(IF($E172="si",1.4,IF($F172="si",2.5,1)))</f>
        <v>0</v>
      </c>
      <c r="AU172" s="113">
        <v>1</v>
      </c>
      <c r="AV172" s="113">
        <f t="shared" ref="AV172:BK173" si="71">+IF(I196=0,1,IF(I196=$AQ26,0,1))</f>
        <v>1</v>
      </c>
      <c r="AW172" s="113">
        <f t="shared" si="71"/>
        <v>1</v>
      </c>
      <c r="AX172" s="113">
        <f t="shared" si="71"/>
        <v>1</v>
      </c>
      <c r="AY172" s="113">
        <f t="shared" si="71"/>
        <v>1</v>
      </c>
      <c r="AZ172" s="113">
        <f t="shared" si="71"/>
        <v>1</v>
      </c>
      <c r="BA172" s="113">
        <f t="shared" si="71"/>
        <v>1</v>
      </c>
      <c r="BB172" s="113">
        <f t="shared" si="71"/>
        <v>1</v>
      </c>
      <c r="BC172" s="113">
        <f t="shared" si="71"/>
        <v>1</v>
      </c>
      <c r="BD172" s="113">
        <f t="shared" si="71"/>
        <v>1</v>
      </c>
      <c r="BE172" s="113">
        <f t="shared" si="71"/>
        <v>1</v>
      </c>
      <c r="BF172" s="113">
        <f t="shared" si="71"/>
        <v>1</v>
      </c>
      <c r="BG172" s="113">
        <f t="shared" si="71"/>
        <v>1</v>
      </c>
      <c r="BH172" s="113">
        <f t="shared" si="71"/>
        <v>1</v>
      </c>
      <c r="BI172" s="113">
        <f t="shared" si="71"/>
        <v>1</v>
      </c>
      <c r="BJ172" s="113">
        <f t="shared" si="71"/>
        <v>1</v>
      </c>
      <c r="BK172" s="113">
        <f t="shared" si="71"/>
        <v>1</v>
      </c>
      <c r="BL172" s="113">
        <f t="shared" si="69"/>
        <v>1</v>
      </c>
      <c r="BM172" s="113">
        <f t="shared" si="69"/>
        <v>1</v>
      </c>
      <c r="BN172" s="113">
        <f t="shared" si="68"/>
        <v>1</v>
      </c>
      <c r="BO172" s="113">
        <f t="shared" si="68"/>
        <v>1</v>
      </c>
      <c r="BP172" s="113">
        <f t="shared" si="68"/>
        <v>1</v>
      </c>
      <c r="BQ172" s="113">
        <f t="shared" si="68"/>
        <v>1</v>
      </c>
      <c r="BR172" s="113">
        <f t="shared" si="68"/>
        <v>1</v>
      </c>
      <c r="BS172" s="113">
        <f t="shared" si="68"/>
        <v>1</v>
      </c>
      <c r="BT172" s="113">
        <f t="shared" si="68"/>
        <v>1</v>
      </c>
      <c r="BU172" s="113">
        <f t="shared" si="68"/>
        <v>1</v>
      </c>
      <c r="BV172" s="113">
        <f t="shared" si="68"/>
        <v>1</v>
      </c>
      <c r="BW172" s="113">
        <f t="shared" si="68"/>
        <v>1</v>
      </c>
      <c r="BX172" s="113">
        <f t="shared" si="68"/>
        <v>1</v>
      </c>
      <c r="BY172" s="113">
        <f t="shared" si="68"/>
        <v>1</v>
      </c>
      <c r="BZ172" s="113">
        <f t="shared" si="68"/>
        <v>1</v>
      </c>
      <c r="CA172" s="113">
        <f t="shared" si="68"/>
        <v>1</v>
      </c>
      <c r="CB172" s="113">
        <f t="shared" si="68"/>
        <v>1</v>
      </c>
      <c r="CC172" s="113">
        <f t="shared" si="68"/>
        <v>1</v>
      </c>
      <c r="CD172" s="113">
        <f t="shared" si="68"/>
        <v>1</v>
      </c>
    </row>
    <row r="173" spans="2:83" ht="16.5" thickTop="1" thickBot="1" x14ac:dyDescent="0.3">
      <c r="B173" s="63" t="str">
        <f t="shared" si="70"/>
        <v/>
      </c>
      <c r="C173" s="63" t="str">
        <f t="shared" si="70"/>
        <v>Immobili</v>
      </c>
      <c r="D173" s="116">
        <v>0.1</v>
      </c>
      <c r="E173" t="s">
        <v>237</v>
      </c>
      <c r="F173" t="s">
        <v>238</v>
      </c>
      <c r="H173" s="112">
        <f t="shared" si="66"/>
        <v>0</v>
      </c>
      <c r="I173" s="112">
        <f>+((SUM($G27:I27)*$D173))*AU173*(IF($E173="si",1.4,IF($F173="si",2.5,1)))</f>
        <v>0</v>
      </c>
      <c r="J173" s="112">
        <f>+((SUM($G27:J27)*$D173))*AV173*(IF($E173="si",1.4,IF($F173="si",2.5,1)))</f>
        <v>0</v>
      </c>
      <c r="K173" s="112">
        <f>+((SUM($G27:K27)*$D173))*AW173*(IF($E173="si",1.4,IF($F173="si",2.5,1)))</f>
        <v>0</v>
      </c>
      <c r="L173" s="112">
        <f>+((SUM($G27:L27)*$D173))*AX173*(IF($E173="si",1.4,IF($F173="si",2.5,1)))</f>
        <v>0</v>
      </c>
      <c r="M173" s="112">
        <f>+((SUM($G27:M27)*$D173))*AY173*(IF($E173="si",1.4,IF($F173="si",2.5,1)))</f>
        <v>0</v>
      </c>
      <c r="N173" s="112">
        <f>+((SUM($G27:N27)*$D173))*AZ173*(IF($E173="si",1.4,IF($F173="si",2.5,1)))</f>
        <v>0</v>
      </c>
      <c r="O173" s="112">
        <f>+((SUM($G27:O27)*$D173))*BA173*(IF($E173="si",1.4,IF($F173="si",2.5,1)))</f>
        <v>0</v>
      </c>
      <c r="P173" s="112">
        <f>+((SUM($G27:P27)*$D173))*BB173*(IF($E173="si",1.4,IF($F173="si",2.5,1)))</f>
        <v>0</v>
      </c>
      <c r="Q173" s="112">
        <f>+((SUM($G27:Q27)*$D173))*BC173*(IF($E173="si",1.4,IF($F173="si",2.5,1)))</f>
        <v>0</v>
      </c>
      <c r="R173" s="112">
        <f>+((SUM($G27:R27)*$D173))*BD173*(IF($E173="si",1.4,IF($F173="si",2.5,1)))</f>
        <v>0</v>
      </c>
      <c r="S173" s="112">
        <f>+((SUM($G27:S27)*$D173))*BE173*(IF($E173="si",1.4,IF($F173="si",2.5,1)))</f>
        <v>0</v>
      </c>
      <c r="T173" s="112">
        <f>+((SUM($G27:T27)*$D173))*BF173*(IF($E173="si",1.4,IF($F173="si",2.5,1)))</f>
        <v>0</v>
      </c>
      <c r="U173" s="112">
        <f>+((SUM($G27:U27)*$D173))*BG173*(IF($E173="si",1.4,IF($F173="si",2.5,1)))</f>
        <v>0</v>
      </c>
      <c r="V173" s="112">
        <f>+((SUM($G27:V27)*$D173))*BH173*(IF($E173="si",1.4,IF($F173="si",2.5,1)))</f>
        <v>0</v>
      </c>
      <c r="W173" s="112">
        <f>+((SUM($G27:W27)*$D173))*BI173*(IF($E173="si",1.4,IF($F173="si",2.5,1)))</f>
        <v>0</v>
      </c>
      <c r="X173" s="112">
        <f>+((SUM($G27:X27)*$D173))*BJ173*(IF($E173="si",1.4,IF($F173="si",2.5,1)))</f>
        <v>0</v>
      </c>
      <c r="Y173" s="112">
        <f>+((SUM($G27:Y27)*$D173))*BK173*(IF($E173="si",1.4,IF($F173="si",2.5,1)))</f>
        <v>0</v>
      </c>
      <c r="Z173" s="112">
        <f>+((SUM($G27:Z27)*$D173))*BL173*(IF($E173="si",1.4,IF($F173="si",2.5,1)))</f>
        <v>0</v>
      </c>
      <c r="AA173" s="112">
        <f>+((SUM($G27:AA27)*$D173))*BM173*(IF($E173="si",1.4,IF($F173="si",2.5,1)))</f>
        <v>0</v>
      </c>
      <c r="AB173" s="112">
        <f>+((SUM($G27:AB27)*$D173))*BN173*(IF($E173="si",1.4,IF($F173="si",2.5,1)))</f>
        <v>0</v>
      </c>
      <c r="AC173" s="112">
        <f>+((SUM($G27:AC27)*$D173))*BO173*(IF($E173="si",1.4,IF($F173="si",2.5,1)))</f>
        <v>0</v>
      </c>
      <c r="AD173" s="112">
        <f>+((SUM($G27:AD27)*$D173))*BP173*(IF($E173="si",1.4,IF($F173="si",2.5,1)))</f>
        <v>0</v>
      </c>
      <c r="AE173" s="112">
        <f>+((SUM($G27:AE27)*$D173))*BQ173*(IF($E173="si",1.4,IF($F173="si",2.5,1)))</f>
        <v>0</v>
      </c>
      <c r="AF173" s="112">
        <f>+((SUM($G27:AF27)*$D173))*BR173*(IF($E173="si",1.4,IF($F173="si",2.5,1)))</f>
        <v>0</v>
      </c>
      <c r="AG173" s="112">
        <f>+((SUM($G27:AG27)*$D173))*BS173*(IF($E173="si",1.4,IF($F173="si",2.5,1)))</f>
        <v>0</v>
      </c>
      <c r="AH173" s="112">
        <f>+((SUM($G27:AH27)*$D173))*BT173*(IF($E173="si",1.4,IF($F173="si",2.5,1)))</f>
        <v>0</v>
      </c>
      <c r="AI173" s="112">
        <f>+((SUM($G27:AI27)*$D173))*BU173*(IF($E173="si",1.4,IF($F173="si",2.5,1)))</f>
        <v>0</v>
      </c>
      <c r="AJ173" s="112">
        <f>+((SUM($G27:AJ27)*$D173))*BV173*(IF($E173="si",1.4,IF($F173="si",2.5,1)))</f>
        <v>0</v>
      </c>
      <c r="AK173" s="112">
        <f>+((SUM($G27:AK27)*$D173))*BW173*(IF($E173="si",1.4,IF($F173="si",2.5,1)))</f>
        <v>0</v>
      </c>
      <c r="AL173" s="112">
        <f>+((SUM($G27:AL27)*$D173))*BX173*(IF($E173="si",1.4,IF($F173="si",2.5,1)))</f>
        <v>0</v>
      </c>
      <c r="AM173" s="112">
        <f>+((SUM($G27:AM27)*$D173))*BY173*(IF($E173="si",1.4,IF($F173="si",2.5,1)))</f>
        <v>0</v>
      </c>
      <c r="AN173" s="112">
        <f>+((SUM($G27:AN27)*$D173))*BZ173*(IF($E173="si",1.4,IF($F173="si",2.5,1)))</f>
        <v>0</v>
      </c>
      <c r="AO173" s="112">
        <f>+((SUM($G27:AO27)*$D173))*CA173*(IF($E173="si",1.4,IF($F173="si",2.5,1)))</f>
        <v>0</v>
      </c>
      <c r="AP173" s="112">
        <f>+((SUM($G27:AP27)*$D173))*CB173*(IF($E173="si",1.4,IF($F173="si",2.5,1)))</f>
        <v>0</v>
      </c>
      <c r="AQ173" s="112">
        <f>+((SUM($G27:AQ27)*$D173))*CC173*(IF($E173="si",1.4,IF($F173="si",2.5,1)))</f>
        <v>0</v>
      </c>
      <c r="AU173" s="113">
        <v>1</v>
      </c>
      <c r="AV173" s="113">
        <f t="shared" si="71"/>
        <v>1</v>
      </c>
      <c r="AW173" s="113">
        <f t="shared" si="71"/>
        <v>1</v>
      </c>
      <c r="AX173" s="113">
        <f t="shared" si="71"/>
        <v>1</v>
      </c>
      <c r="AY173" s="113">
        <f t="shared" si="71"/>
        <v>1</v>
      </c>
      <c r="AZ173" s="113">
        <f t="shared" si="71"/>
        <v>1</v>
      </c>
      <c r="BA173" s="113">
        <f t="shared" si="71"/>
        <v>1</v>
      </c>
      <c r="BB173" s="113">
        <f t="shared" si="71"/>
        <v>1</v>
      </c>
      <c r="BC173" s="113">
        <f t="shared" si="71"/>
        <v>1</v>
      </c>
      <c r="BD173" s="113">
        <f t="shared" si="71"/>
        <v>1</v>
      </c>
      <c r="BE173" s="113">
        <f t="shared" si="71"/>
        <v>1</v>
      </c>
      <c r="BF173" s="113">
        <f t="shared" si="71"/>
        <v>1</v>
      </c>
      <c r="BG173" s="113">
        <f t="shared" si="71"/>
        <v>1</v>
      </c>
      <c r="BH173" s="113">
        <f t="shared" si="71"/>
        <v>1</v>
      </c>
      <c r="BI173" s="113">
        <f t="shared" si="71"/>
        <v>1</v>
      </c>
      <c r="BJ173" s="113">
        <f t="shared" si="71"/>
        <v>1</v>
      </c>
      <c r="BK173" s="113">
        <f t="shared" si="71"/>
        <v>1</v>
      </c>
      <c r="BL173" s="113">
        <f t="shared" si="69"/>
        <v>1</v>
      </c>
      <c r="BM173" s="113">
        <f t="shared" si="69"/>
        <v>1</v>
      </c>
      <c r="BN173" s="113">
        <f t="shared" si="68"/>
        <v>1</v>
      </c>
      <c r="BO173" s="113">
        <f t="shared" si="68"/>
        <v>1</v>
      </c>
      <c r="BP173" s="113">
        <f t="shared" si="68"/>
        <v>1</v>
      </c>
      <c r="BQ173" s="113">
        <f t="shared" si="68"/>
        <v>1</v>
      </c>
      <c r="BR173" s="113">
        <f t="shared" si="68"/>
        <v>1</v>
      </c>
      <c r="BS173" s="113">
        <f t="shared" si="68"/>
        <v>1</v>
      </c>
      <c r="BT173" s="113">
        <f t="shared" si="68"/>
        <v>1</v>
      </c>
      <c r="BU173" s="113">
        <f t="shared" si="68"/>
        <v>1</v>
      </c>
      <c r="BV173" s="113">
        <f t="shared" si="68"/>
        <v>1</v>
      </c>
      <c r="BW173" s="113">
        <f t="shared" si="68"/>
        <v>1</v>
      </c>
      <c r="BX173" s="113">
        <f t="shared" si="68"/>
        <v>1</v>
      </c>
      <c r="BY173" s="113">
        <f t="shared" si="68"/>
        <v>1</v>
      </c>
      <c r="BZ173" s="113">
        <f t="shared" si="68"/>
        <v>1</v>
      </c>
      <c r="CA173" s="113">
        <f t="shared" si="68"/>
        <v>1</v>
      </c>
      <c r="CB173" s="113">
        <f t="shared" si="68"/>
        <v>1</v>
      </c>
      <c r="CC173" s="113">
        <f t="shared" si="68"/>
        <v>1</v>
      </c>
      <c r="CD173" s="113">
        <f t="shared" si="68"/>
        <v>1</v>
      </c>
    </row>
    <row r="174" spans="2:83" ht="15.75" thickTop="1" x14ac:dyDescent="0.25"/>
    <row r="175" spans="2:83" x14ac:dyDescent="0.25">
      <c r="B175" s="23"/>
      <c r="C175" s="23" t="str">
        <f t="shared" ref="C175" si="72">+C150</f>
        <v>TOTALE</v>
      </c>
      <c r="D175" s="23"/>
      <c r="E175" s="23"/>
      <c r="F175" s="23"/>
      <c r="G175" s="23"/>
      <c r="H175" s="115">
        <f>SUM(H155:H174)</f>
        <v>140000</v>
      </c>
      <c r="I175" s="115">
        <f t="shared" ref="I175:AQ175" si="73">SUM(I155:I174)</f>
        <v>200000</v>
      </c>
      <c r="J175" s="115">
        <f t="shared" si="73"/>
        <v>200000</v>
      </c>
      <c r="K175" s="115">
        <f t="shared" si="73"/>
        <v>200000</v>
      </c>
      <c r="L175" s="115">
        <f t="shared" si="73"/>
        <v>200000</v>
      </c>
      <c r="M175" s="115">
        <f t="shared" si="73"/>
        <v>200000</v>
      </c>
      <c r="N175" s="115">
        <f t="shared" si="73"/>
        <v>200000</v>
      </c>
      <c r="O175" s="115">
        <f t="shared" si="73"/>
        <v>200000</v>
      </c>
      <c r="P175" s="115">
        <f t="shared" si="73"/>
        <v>200000</v>
      </c>
      <c r="Q175" s="115">
        <f t="shared" si="73"/>
        <v>200000</v>
      </c>
      <c r="R175" s="115">
        <f t="shared" si="73"/>
        <v>200000</v>
      </c>
      <c r="S175" s="115">
        <f t="shared" si="73"/>
        <v>200000</v>
      </c>
      <c r="T175" s="115">
        <f t="shared" si="73"/>
        <v>200000</v>
      </c>
      <c r="U175" s="115">
        <f t="shared" si="73"/>
        <v>200000</v>
      </c>
      <c r="V175" s="115">
        <f t="shared" si="73"/>
        <v>200000</v>
      </c>
      <c r="W175" s="115">
        <f t="shared" si="73"/>
        <v>200000</v>
      </c>
      <c r="X175" s="115">
        <f t="shared" si="73"/>
        <v>200000</v>
      </c>
      <c r="Y175" s="115">
        <f t="shared" si="73"/>
        <v>200000</v>
      </c>
      <c r="Z175" s="115">
        <f t="shared" si="73"/>
        <v>200000</v>
      </c>
      <c r="AA175" s="115">
        <f t="shared" si="73"/>
        <v>200000</v>
      </c>
      <c r="AB175" s="115">
        <f t="shared" si="73"/>
        <v>200000</v>
      </c>
      <c r="AC175" s="115">
        <f t="shared" si="73"/>
        <v>200000</v>
      </c>
      <c r="AD175" s="115">
        <f t="shared" si="73"/>
        <v>200000</v>
      </c>
      <c r="AE175" s="115">
        <f t="shared" si="73"/>
        <v>200000</v>
      </c>
      <c r="AF175" s="115">
        <f t="shared" si="73"/>
        <v>200000</v>
      </c>
      <c r="AG175" s="115">
        <f t="shared" si="73"/>
        <v>200000</v>
      </c>
      <c r="AH175" s="115">
        <f t="shared" si="73"/>
        <v>200000</v>
      </c>
      <c r="AI175" s="115">
        <f t="shared" si="73"/>
        <v>200000</v>
      </c>
      <c r="AJ175" s="115">
        <f t="shared" si="73"/>
        <v>200000</v>
      </c>
      <c r="AK175" s="115">
        <f t="shared" si="73"/>
        <v>200000</v>
      </c>
      <c r="AL175" s="115">
        <f t="shared" si="73"/>
        <v>200000</v>
      </c>
      <c r="AM175" s="115">
        <f t="shared" si="73"/>
        <v>200000</v>
      </c>
      <c r="AN175" s="115">
        <f t="shared" si="73"/>
        <v>200000</v>
      </c>
      <c r="AO175" s="115">
        <f t="shared" si="73"/>
        <v>200000</v>
      </c>
      <c r="AP175" s="115">
        <f t="shared" si="73"/>
        <v>200000</v>
      </c>
      <c r="AQ175" s="115">
        <f t="shared" si="73"/>
        <v>200000</v>
      </c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</row>
    <row r="177" spans="2:43" x14ac:dyDescent="0.25">
      <c r="B177" t="s">
        <v>211</v>
      </c>
    </row>
    <row r="178" spans="2:43" ht="15.75" thickBot="1" x14ac:dyDescent="0.3">
      <c r="B178" s="48" t="s">
        <v>186</v>
      </c>
      <c r="C178" s="48" t="s">
        <v>187</v>
      </c>
      <c r="H178" s="68" t="str">
        <f>+H56</f>
        <v>ANNO 1</v>
      </c>
      <c r="I178" s="68" t="str">
        <f t="shared" ref="I178:AQ178" si="74">+I56</f>
        <v>ANNO 2</v>
      </c>
      <c r="J178" s="68" t="str">
        <f t="shared" si="74"/>
        <v>ANNO 3</v>
      </c>
      <c r="K178" s="68" t="str">
        <f t="shared" si="74"/>
        <v>ANNO 4</v>
      </c>
      <c r="L178" s="68" t="str">
        <f t="shared" si="74"/>
        <v>ANNO 5</v>
      </c>
      <c r="M178" s="68" t="str">
        <f t="shared" si="74"/>
        <v>ANNO 6</v>
      </c>
      <c r="N178" s="68" t="str">
        <f t="shared" si="74"/>
        <v>ANNO 7</v>
      </c>
      <c r="O178" s="68" t="str">
        <f t="shared" si="74"/>
        <v>ANNO 8</v>
      </c>
      <c r="P178" s="68" t="str">
        <f t="shared" si="74"/>
        <v>ANNO 9</v>
      </c>
      <c r="Q178" s="68" t="str">
        <f t="shared" si="74"/>
        <v>ANNO 10</v>
      </c>
      <c r="R178" s="68" t="str">
        <f t="shared" si="74"/>
        <v>ANNO 11</v>
      </c>
      <c r="S178" s="68" t="str">
        <f t="shared" si="74"/>
        <v>ANNO 12</v>
      </c>
      <c r="T178" s="68" t="str">
        <f t="shared" si="74"/>
        <v>ANNO 13</v>
      </c>
      <c r="U178" s="68" t="str">
        <f t="shared" si="74"/>
        <v>ANNO 14</v>
      </c>
      <c r="V178" s="68" t="str">
        <f t="shared" si="74"/>
        <v>ANNO 15</v>
      </c>
      <c r="W178" s="68" t="str">
        <f t="shared" si="74"/>
        <v>ANNO 16</v>
      </c>
      <c r="X178" s="68" t="str">
        <f t="shared" si="74"/>
        <v>ANNO 17</v>
      </c>
      <c r="Y178" s="68" t="str">
        <f t="shared" si="74"/>
        <v>ANNO 18</v>
      </c>
      <c r="Z178" s="68" t="str">
        <f t="shared" si="74"/>
        <v>ANNO 19</v>
      </c>
      <c r="AA178" s="68" t="str">
        <f t="shared" si="74"/>
        <v>ANNO 20</v>
      </c>
      <c r="AB178" s="68" t="str">
        <f t="shared" si="74"/>
        <v>ANNO 21</v>
      </c>
      <c r="AC178" s="68" t="str">
        <f t="shared" si="74"/>
        <v>ANNO 22</v>
      </c>
      <c r="AD178" s="68" t="str">
        <f t="shared" si="74"/>
        <v>ANNO 23</v>
      </c>
      <c r="AE178" s="68" t="str">
        <f t="shared" si="74"/>
        <v>ANNO 24</v>
      </c>
      <c r="AF178" s="68" t="str">
        <f t="shared" si="74"/>
        <v>ANNO 25</v>
      </c>
      <c r="AG178" s="68" t="str">
        <f t="shared" si="74"/>
        <v>ANNO 26</v>
      </c>
      <c r="AH178" s="68" t="str">
        <f t="shared" si="74"/>
        <v>ANNO 27</v>
      </c>
      <c r="AI178" s="68" t="str">
        <f t="shared" si="74"/>
        <v>ANNO 28</v>
      </c>
      <c r="AJ178" s="68" t="str">
        <f t="shared" si="74"/>
        <v>ANNO 29</v>
      </c>
      <c r="AK178" s="68" t="str">
        <f t="shared" si="74"/>
        <v>ANNO 30</v>
      </c>
      <c r="AL178" s="68" t="str">
        <f t="shared" si="74"/>
        <v>ANNO 31</v>
      </c>
      <c r="AM178" s="68" t="str">
        <f t="shared" si="74"/>
        <v>ANNO 32</v>
      </c>
      <c r="AN178" s="68" t="str">
        <f t="shared" si="74"/>
        <v>ANNO 33</v>
      </c>
      <c r="AO178" s="68" t="str">
        <f t="shared" si="74"/>
        <v>ANNO 34</v>
      </c>
      <c r="AP178" s="68" t="str">
        <f t="shared" si="74"/>
        <v>ANNO 35</v>
      </c>
      <c r="AQ178" s="68" t="str">
        <f t="shared" si="74"/>
        <v>ANNO 36</v>
      </c>
    </row>
    <row r="179" spans="2:43" ht="16.5" thickTop="1" thickBot="1" x14ac:dyDescent="0.3">
      <c r="B179" s="63" t="str">
        <f>+B155</f>
        <v>Fabbricato 1</v>
      </c>
      <c r="C179" s="63" t="str">
        <f>+C155</f>
        <v>Immateriali</v>
      </c>
      <c r="H179" s="112">
        <f>+H155</f>
        <v>140000</v>
      </c>
      <c r="I179" s="112">
        <f>+H179+I155</f>
        <v>280000</v>
      </c>
      <c r="J179" s="112">
        <f t="shared" ref="J179:AQ186" si="75">+I179+J155</f>
        <v>420000</v>
      </c>
      <c r="K179" s="112">
        <f t="shared" si="75"/>
        <v>560000</v>
      </c>
      <c r="L179" s="112">
        <f t="shared" si="75"/>
        <v>700000</v>
      </c>
      <c r="M179" s="112">
        <f t="shared" si="75"/>
        <v>840000</v>
      </c>
      <c r="N179" s="112">
        <f t="shared" si="75"/>
        <v>980000</v>
      </c>
      <c r="O179" s="112">
        <f t="shared" si="75"/>
        <v>1120000</v>
      </c>
      <c r="P179" s="112">
        <f t="shared" si="75"/>
        <v>1260000</v>
      </c>
      <c r="Q179" s="112">
        <f t="shared" si="75"/>
        <v>1400000</v>
      </c>
      <c r="R179" s="112">
        <f t="shared" si="75"/>
        <v>1540000</v>
      </c>
      <c r="S179" s="112">
        <f t="shared" si="75"/>
        <v>1680000</v>
      </c>
      <c r="T179" s="112">
        <f t="shared" si="75"/>
        <v>1820000</v>
      </c>
      <c r="U179" s="112">
        <f t="shared" si="75"/>
        <v>1960000</v>
      </c>
      <c r="V179" s="112">
        <f t="shared" si="75"/>
        <v>2100000</v>
      </c>
      <c r="W179" s="112">
        <f t="shared" si="75"/>
        <v>2240000</v>
      </c>
      <c r="X179" s="112">
        <f t="shared" si="75"/>
        <v>2380000</v>
      </c>
      <c r="Y179" s="112">
        <f t="shared" si="75"/>
        <v>2520000</v>
      </c>
      <c r="Z179" s="112">
        <f t="shared" si="75"/>
        <v>2660000</v>
      </c>
      <c r="AA179" s="112">
        <f t="shared" si="75"/>
        <v>2800000</v>
      </c>
      <c r="AB179" s="112">
        <f t="shared" si="75"/>
        <v>2940000</v>
      </c>
      <c r="AC179" s="112">
        <f t="shared" si="75"/>
        <v>3080000</v>
      </c>
      <c r="AD179" s="112">
        <f t="shared" si="75"/>
        <v>3220000</v>
      </c>
      <c r="AE179" s="112">
        <f t="shared" si="75"/>
        <v>3360000</v>
      </c>
      <c r="AF179" s="112">
        <f t="shared" si="75"/>
        <v>3500000</v>
      </c>
      <c r="AG179" s="112">
        <f t="shared" si="75"/>
        <v>3640000</v>
      </c>
      <c r="AH179" s="112">
        <f t="shared" si="75"/>
        <v>3780000</v>
      </c>
      <c r="AI179" s="112">
        <f t="shared" si="75"/>
        <v>3920000</v>
      </c>
      <c r="AJ179" s="112">
        <f t="shared" si="75"/>
        <v>4060000</v>
      </c>
      <c r="AK179" s="112">
        <f t="shared" si="75"/>
        <v>4200000</v>
      </c>
      <c r="AL179" s="112">
        <f t="shared" si="75"/>
        <v>4340000</v>
      </c>
      <c r="AM179" s="112">
        <f t="shared" si="75"/>
        <v>4480000</v>
      </c>
      <c r="AN179" s="112">
        <f t="shared" si="75"/>
        <v>4620000</v>
      </c>
      <c r="AO179" s="112">
        <f t="shared" si="75"/>
        <v>4760000</v>
      </c>
      <c r="AP179" s="112">
        <f t="shared" si="75"/>
        <v>4900000</v>
      </c>
      <c r="AQ179" s="112">
        <f t="shared" si="75"/>
        <v>5040000</v>
      </c>
    </row>
    <row r="180" spans="2:43" ht="16.5" thickTop="1" thickBot="1" x14ac:dyDescent="0.3">
      <c r="B180" s="63" t="str">
        <f t="shared" ref="B180:C195" si="76">+B156</f>
        <v>Impianti 1</v>
      </c>
      <c r="C180" s="63" t="str">
        <f t="shared" si="76"/>
        <v>Impianti e Attrezzature</v>
      </c>
      <c r="H180" s="112">
        <f t="shared" ref="H180:H197" si="77">+H156</f>
        <v>0</v>
      </c>
      <c r="I180" s="112">
        <f t="shared" ref="I180:X195" si="78">+H180+I156</f>
        <v>60000</v>
      </c>
      <c r="J180" s="112">
        <f t="shared" si="75"/>
        <v>120000</v>
      </c>
      <c r="K180" s="112">
        <f t="shared" si="75"/>
        <v>180000</v>
      </c>
      <c r="L180" s="112">
        <f t="shared" si="75"/>
        <v>240000</v>
      </c>
      <c r="M180" s="112">
        <f t="shared" si="75"/>
        <v>300000</v>
      </c>
      <c r="N180" s="112">
        <f t="shared" si="75"/>
        <v>360000</v>
      </c>
      <c r="O180" s="112">
        <f t="shared" si="75"/>
        <v>420000</v>
      </c>
      <c r="P180" s="112">
        <f t="shared" si="75"/>
        <v>480000</v>
      </c>
      <c r="Q180" s="112">
        <f t="shared" si="75"/>
        <v>540000</v>
      </c>
      <c r="R180" s="112">
        <f t="shared" si="75"/>
        <v>600000</v>
      </c>
      <c r="S180" s="112">
        <f t="shared" si="75"/>
        <v>660000</v>
      </c>
      <c r="T180" s="112">
        <f t="shared" si="75"/>
        <v>720000</v>
      </c>
      <c r="U180" s="112">
        <f t="shared" si="75"/>
        <v>780000</v>
      </c>
      <c r="V180" s="112">
        <f t="shared" si="75"/>
        <v>840000</v>
      </c>
      <c r="W180" s="112">
        <f t="shared" si="75"/>
        <v>900000</v>
      </c>
      <c r="X180" s="112">
        <f t="shared" si="75"/>
        <v>960000</v>
      </c>
      <c r="Y180" s="112">
        <f t="shared" si="75"/>
        <v>1020000</v>
      </c>
      <c r="Z180" s="112">
        <f t="shared" si="75"/>
        <v>1080000</v>
      </c>
      <c r="AA180" s="112">
        <f t="shared" si="75"/>
        <v>1140000</v>
      </c>
      <c r="AB180" s="112">
        <f t="shared" si="75"/>
        <v>1200000</v>
      </c>
      <c r="AC180" s="112">
        <f t="shared" si="75"/>
        <v>1260000</v>
      </c>
      <c r="AD180" s="112">
        <f t="shared" si="75"/>
        <v>1320000</v>
      </c>
      <c r="AE180" s="112">
        <f t="shared" si="75"/>
        <v>1380000</v>
      </c>
      <c r="AF180" s="112">
        <f t="shared" si="75"/>
        <v>1440000</v>
      </c>
      <c r="AG180" s="112">
        <f t="shared" si="75"/>
        <v>1500000</v>
      </c>
      <c r="AH180" s="112">
        <f t="shared" si="75"/>
        <v>1560000</v>
      </c>
      <c r="AI180" s="112">
        <f t="shared" si="75"/>
        <v>1620000</v>
      </c>
      <c r="AJ180" s="112">
        <f t="shared" si="75"/>
        <v>1680000</v>
      </c>
      <c r="AK180" s="112">
        <f t="shared" si="75"/>
        <v>1740000</v>
      </c>
      <c r="AL180" s="112">
        <f t="shared" si="75"/>
        <v>1800000</v>
      </c>
      <c r="AM180" s="112">
        <f t="shared" si="75"/>
        <v>1860000</v>
      </c>
      <c r="AN180" s="112">
        <f t="shared" si="75"/>
        <v>1920000</v>
      </c>
      <c r="AO180" s="112">
        <f t="shared" si="75"/>
        <v>1980000</v>
      </c>
      <c r="AP180" s="112">
        <f t="shared" si="75"/>
        <v>2040000</v>
      </c>
      <c r="AQ180" s="112">
        <f t="shared" si="75"/>
        <v>2100000</v>
      </c>
    </row>
    <row r="181" spans="2:43" ht="16.5" thickTop="1" thickBot="1" x14ac:dyDescent="0.3">
      <c r="B181" s="63" t="str">
        <f t="shared" si="76"/>
        <v>Attrezzature 1</v>
      </c>
      <c r="C181" s="63" t="str">
        <f t="shared" si="76"/>
        <v>Immobili</v>
      </c>
      <c r="H181" s="112">
        <f t="shared" si="77"/>
        <v>0</v>
      </c>
      <c r="I181" s="112">
        <f t="shared" si="78"/>
        <v>0</v>
      </c>
      <c r="J181" s="112">
        <f t="shared" si="75"/>
        <v>0</v>
      </c>
      <c r="K181" s="112">
        <f t="shared" si="75"/>
        <v>0</v>
      </c>
      <c r="L181" s="112">
        <f t="shared" si="75"/>
        <v>0</v>
      </c>
      <c r="M181" s="112">
        <f t="shared" si="75"/>
        <v>0</v>
      </c>
      <c r="N181" s="112">
        <f t="shared" si="75"/>
        <v>0</v>
      </c>
      <c r="O181" s="112">
        <f t="shared" si="75"/>
        <v>0</v>
      </c>
      <c r="P181" s="112">
        <f t="shared" si="75"/>
        <v>0</v>
      </c>
      <c r="Q181" s="112">
        <f t="shared" si="75"/>
        <v>0</v>
      </c>
      <c r="R181" s="112">
        <f t="shared" si="75"/>
        <v>0</v>
      </c>
      <c r="S181" s="112">
        <f t="shared" si="75"/>
        <v>0</v>
      </c>
      <c r="T181" s="112">
        <f t="shared" si="75"/>
        <v>0</v>
      </c>
      <c r="U181" s="112">
        <f t="shared" si="75"/>
        <v>0</v>
      </c>
      <c r="V181" s="112">
        <f t="shared" si="75"/>
        <v>0</v>
      </c>
      <c r="W181" s="112">
        <f t="shared" si="75"/>
        <v>0</v>
      </c>
      <c r="X181" s="112">
        <f t="shared" si="75"/>
        <v>0</v>
      </c>
      <c r="Y181" s="112">
        <f t="shared" si="75"/>
        <v>0</v>
      </c>
      <c r="Z181" s="112">
        <f t="shared" si="75"/>
        <v>0</v>
      </c>
      <c r="AA181" s="112">
        <f t="shared" si="75"/>
        <v>0</v>
      </c>
      <c r="AB181" s="112">
        <f t="shared" si="75"/>
        <v>0</v>
      </c>
      <c r="AC181" s="112">
        <f t="shared" si="75"/>
        <v>0</v>
      </c>
      <c r="AD181" s="112">
        <f t="shared" si="75"/>
        <v>0</v>
      </c>
      <c r="AE181" s="112">
        <f t="shared" si="75"/>
        <v>0</v>
      </c>
      <c r="AF181" s="112">
        <f t="shared" si="75"/>
        <v>0</v>
      </c>
      <c r="AG181" s="112">
        <f t="shared" si="75"/>
        <v>0</v>
      </c>
      <c r="AH181" s="112">
        <f t="shared" si="75"/>
        <v>0</v>
      </c>
      <c r="AI181" s="112">
        <f t="shared" si="75"/>
        <v>0</v>
      </c>
      <c r="AJ181" s="112">
        <f t="shared" si="75"/>
        <v>0</v>
      </c>
      <c r="AK181" s="112">
        <f t="shared" si="75"/>
        <v>0</v>
      </c>
      <c r="AL181" s="112">
        <f t="shared" si="75"/>
        <v>0</v>
      </c>
      <c r="AM181" s="112">
        <f t="shared" si="75"/>
        <v>0</v>
      </c>
      <c r="AN181" s="112">
        <f t="shared" si="75"/>
        <v>0</v>
      </c>
      <c r="AO181" s="112">
        <f t="shared" si="75"/>
        <v>0</v>
      </c>
      <c r="AP181" s="112">
        <f t="shared" si="75"/>
        <v>0</v>
      </c>
      <c r="AQ181" s="112">
        <f t="shared" si="75"/>
        <v>0</v>
      </c>
    </row>
    <row r="182" spans="2:43" ht="16.5" thickTop="1" thickBot="1" x14ac:dyDescent="0.3">
      <c r="B182" s="63" t="str">
        <f t="shared" si="76"/>
        <v>Costi Impianto 1</v>
      </c>
      <c r="C182" s="63" t="str">
        <f t="shared" si="76"/>
        <v>Immateriali</v>
      </c>
      <c r="H182" s="112">
        <f t="shared" si="77"/>
        <v>0</v>
      </c>
      <c r="I182" s="112">
        <f t="shared" si="78"/>
        <v>0</v>
      </c>
      <c r="J182" s="112">
        <f t="shared" si="75"/>
        <v>0</v>
      </c>
      <c r="K182" s="112">
        <f t="shared" si="75"/>
        <v>0</v>
      </c>
      <c r="L182" s="112">
        <f t="shared" si="75"/>
        <v>0</v>
      </c>
      <c r="M182" s="112">
        <f t="shared" si="75"/>
        <v>0</v>
      </c>
      <c r="N182" s="112">
        <f t="shared" si="75"/>
        <v>0</v>
      </c>
      <c r="O182" s="112">
        <f t="shared" si="75"/>
        <v>0</v>
      </c>
      <c r="P182" s="112">
        <f t="shared" si="75"/>
        <v>0</v>
      </c>
      <c r="Q182" s="112">
        <f t="shared" si="75"/>
        <v>0</v>
      </c>
      <c r="R182" s="112">
        <f t="shared" si="75"/>
        <v>0</v>
      </c>
      <c r="S182" s="112">
        <f t="shared" si="75"/>
        <v>0</v>
      </c>
      <c r="T182" s="112">
        <f t="shared" si="75"/>
        <v>0</v>
      </c>
      <c r="U182" s="112">
        <f t="shared" si="75"/>
        <v>0</v>
      </c>
      <c r="V182" s="112">
        <f t="shared" si="75"/>
        <v>0</v>
      </c>
      <c r="W182" s="112">
        <f t="shared" si="75"/>
        <v>0</v>
      </c>
      <c r="X182" s="112">
        <f t="shared" si="75"/>
        <v>0</v>
      </c>
      <c r="Y182" s="112">
        <f t="shared" si="75"/>
        <v>0</v>
      </c>
      <c r="Z182" s="112">
        <f t="shared" si="75"/>
        <v>0</v>
      </c>
      <c r="AA182" s="112">
        <f t="shared" si="75"/>
        <v>0</v>
      </c>
      <c r="AB182" s="112">
        <f t="shared" si="75"/>
        <v>0</v>
      </c>
      <c r="AC182" s="112">
        <f t="shared" si="75"/>
        <v>0</v>
      </c>
      <c r="AD182" s="112">
        <f t="shared" si="75"/>
        <v>0</v>
      </c>
      <c r="AE182" s="112">
        <f t="shared" si="75"/>
        <v>0</v>
      </c>
      <c r="AF182" s="112">
        <f t="shared" si="75"/>
        <v>0</v>
      </c>
      <c r="AG182" s="112">
        <f t="shared" si="75"/>
        <v>0</v>
      </c>
      <c r="AH182" s="112">
        <f t="shared" si="75"/>
        <v>0</v>
      </c>
      <c r="AI182" s="112">
        <f t="shared" si="75"/>
        <v>0</v>
      </c>
      <c r="AJ182" s="112">
        <f t="shared" si="75"/>
        <v>0</v>
      </c>
      <c r="AK182" s="112">
        <f t="shared" si="75"/>
        <v>0</v>
      </c>
      <c r="AL182" s="112">
        <f t="shared" si="75"/>
        <v>0</v>
      </c>
      <c r="AM182" s="112">
        <f t="shared" si="75"/>
        <v>0</v>
      </c>
      <c r="AN182" s="112">
        <f t="shared" si="75"/>
        <v>0</v>
      </c>
      <c r="AO182" s="112">
        <f t="shared" si="75"/>
        <v>0</v>
      </c>
      <c r="AP182" s="112">
        <f t="shared" si="75"/>
        <v>0</v>
      </c>
      <c r="AQ182" s="112">
        <f t="shared" si="75"/>
        <v>0</v>
      </c>
    </row>
    <row r="183" spans="2:43" ht="16.5" thickTop="1" thickBot="1" x14ac:dyDescent="0.3">
      <c r="B183" s="63" t="str">
        <f t="shared" si="76"/>
        <v>Brevetti</v>
      </c>
      <c r="C183" s="63" t="str">
        <f t="shared" si="76"/>
        <v>Immateriali</v>
      </c>
      <c r="H183" s="112">
        <f t="shared" si="77"/>
        <v>0</v>
      </c>
      <c r="I183" s="112">
        <f t="shared" si="78"/>
        <v>0</v>
      </c>
      <c r="J183" s="112">
        <f t="shared" si="75"/>
        <v>0</v>
      </c>
      <c r="K183" s="112">
        <f t="shared" si="75"/>
        <v>0</v>
      </c>
      <c r="L183" s="112">
        <f t="shared" si="75"/>
        <v>0</v>
      </c>
      <c r="M183" s="112">
        <f t="shared" si="75"/>
        <v>0</v>
      </c>
      <c r="N183" s="112">
        <f t="shared" si="75"/>
        <v>0</v>
      </c>
      <c r="O183" s="112">
        <f t="shared" si="75"/>
        <v>0</v>
      </c>
      <c r="P183" s="112">
        <f t="shared" si="75"/>
        <v>0</v>
      </c>
      <c r="Q183" s="112">
        <f t="shared" si="75"/>
        <v>0</v>
      </c>
      <c r="R183" s="112">
        <f t="shared" si="75"/>
        <v>0</v>
      </c>
      <c r="S183" s="112">
        <f t="shared" si="75"/>
        <v>0</v>
      </c>
      <c r="T183" s="112">
        <f t="shared" si="75"/>
        <v>0</v>
      </c>
      <c r="U183" s="112">
        <f t="shared" si="75"/>
        <v>0</v>
      </c>
      <c r="V183" s="112">
        <f t="shared" si="75"/>
        <v>0</v>
      </c>
      <c r="W183" s="112">
        <f t="shared" si="75"/>
        <v>0</v>
      </c>
      <c r="X183" s="112">
        <f t="shared" si="75"/>
        <v>0</v>
      </c>
      <c r="Y183" s="112">
        <f t="shared" si="75"/>
        <v>0</v>
      </c>
      <c r="Z183" s="112">
        <f t="shared" si="75"/>
        <v>0</v>
      </c>
      <c r="AA183" s="112">
        <f t="shared" si="75"/>
        <v>0</v>
      </c>
      <c r="AB183" s="112">
        <f t="shared" si="75"/>
        <v>0</v>
      </c>
      <c r="AC183" s="112">
        <f t="shared" si="75"/>
        <v>0</v>
      </c>
      <c r="AD183" s="112">
        <f t="shared" si="75"/>
        <v>0</v>
      </c>
      <c r="AE183" s="112">
        <f t="shared" si="75"/>
        <v>0</v>
      </c>
      <c r="AF183" s="112">
        <f t="shared" si="75"/>
        <v>0</v>
      </c>
      <c r="AG183" s="112">
        <f t="shared" si="75"/>
        <v>0</v>
      </c>
      <c r="AH183" s="112">
        <f t="shared" si="75"/>
        <v>0</v>
      </c>
      <c r="AI183" s="112">
        <f t="shared" si="75"/>
        <v>0</v>
      </c>
      <c r="AJ183" s="112">
        <f t="shared" si="75"/>
        <v>0</v>
      </c>
      <c r="AK183" s="112">
        <f t="shared" si="75"/>
        <v>0</v>
      </c>
      <c r="AL183" s="112">
        <f t="shared" si="75"/>
        <v>0</v>
      </c>
      <c r="AM183" s="112">
        <f t="shared" si="75"/>
        <v>0</v>
      </c>
      <c r="AN183" s="112">
        <f t="shared" si="75"/>
        <v>0</v>
      </c>
      <c r="AO183" s="112">
        <f t="shared" si="75"/>
        <v>0</v>
      </c>
      <c r="AP183" s="112">
        <f t="shared" si="75"/>
        <v>0</v>
      </c>
      <c r="AQ183" s="112">
        <f t="shared" si="75"/>
        <v>0</v>
      </c>
    </row>
    <row r="184" spans="2:43" ht="16.5" thickTop="1" thickBot="1" x14ac:dyDescent="0.3">
      <c r="B184" s="63" t="str">
        <f t="shared" si="76"/>
        <v>Fabbricato 2</v>
      </c>
      <c r="C184" s="63" t="str">
        <f t="shared" si="76"/>
        <v>Immobili</v>
      </c>
      <c r="H184" s="112">
        <f t="shared" si="77"/>
        <v>0</v>
      </c>
      <c r="I184" s="112">
        <f t="shared" si="78"/>
        <v>0</v>
      </c>
      <c r="J184" s="112">
        <f t="shared" si="75"/>
        <v>0</v>
      </c>
      <c r="K184" s="112">
        <f t="shared" si="75"/>
        <v>0</v>
      </c>
      <c r="L184" s="112">
        <f t="shared" si="75"/>
        <v>0</v>
      </c>
      <c r="M184" s="112">
        <f t="shared" si="75"/>
        <v>0</v>
      </c>
      <c r="N184" s="112">
        <f t="shared" si="75"/>
        <v>0</v>
      </c>
      <c r="O184" s="112">
        <f t="shared" si="75"/>
        <v>0</v>
      </c>
      <c r="P184" s="112">
        <f t="shared" si="75"/>
        <v>0</v>
      </c>
      <c r="Q184" s="112">
        <f t="shared" si="75"/>
        <v>0</v>
      </c>
      <c r="R184" s="112">
        <f t="shared" si="75"/>
        <v>0</v>
      </c>
      <c r="S184" s="112">
        <f t="shared" si="75"/>
        <v>0</v>
      </c>
      <c r="T184" s="112">
        <f t="shared" si="75"/>
        <v>0</v>
      </c>
      <c r="U184" s="112">
        <f t="shared" si="75"/>
        <v>0</v>
      </c>
      <c r="V184" s="112">
        <f t="shared" si="75"/>
        <v>0</v>
      </c>
      <c r="W184" s="112">
        <f t="shared" si="75"/>
        <v>0</v>
      </c>
      <c r="X184" s="112">
        <f t="shared" si="75"/>
        <v>0</v>
      </c>
      <c r="Y184" s="112">
        <f t="shared" si="75"/>
        <v>0</v>
      </c>
      <c r="Z184" s="112">
        <f t="shared" si="75"/>
        <v>0</v>
      </c>
      <c r="AA184" s="112">
        <f t="shared" si="75"/>
        <v>0</v>
      </c>
      <c r="AB184" s="112">
        <f t="shared" si="75"/>
        <v>0</v>
      </c>
      <c r="AC184" s="112">
        <f t="shared" si="75"/>
        <v>0</v>
      </c>
      <c r="AD184" s="112">
        <f t="shared" si="75"/>
        <v>0</v>
      </c>
      <c r="AE184" s="112">
        <f t="shared" si="75"/>
        <v>0</v>
      </c>
      <c r="AF184" s="112">
        <f t="shared" si="75"/>
        <v>0</v>
      </c>
      <c r="AG184" s="112">
        <f t="shared" si="75"/>
        <v>0</v>
      </c>
      <c r="AH184" s="112">
        <f t="shared" si="75"/>
        <v>0</v>
      </c>
      <c r="AI184" s="112">
        <f t="shared" si="75"/>
        <v>0</v>
      </c>
      <c r="AJ184" s="112">
        <f t="shared" si="75"/>
        <v>0</v>
      </c>
      <c r="AK184" s="112">
        <f t="shared" si="75"/>
        <v>0</v>
      </c>
      <c r="AL184" s="112">
        <f t="shared" si="75"/>
        <v>0</v>
      </c>
      <c r="AM184" s="112">
        <f t="shared" si="75"/>
        <v>0</v>
      </c>
      <c r="AN184" s="112">
        <f t="shared" si="75"/>
        <v>0</v>
      </c>
      <c r="AO184" s="112">
        <f t="shared" si="75"/>
        <v>0</v>
      </c>
      <c r="AP184" s="112">
        <f t="shared" si="75"/>
        <v>0</v>
      </c>
      <c r="AQ184" s="112">
        <f t="shared" si="75"/>
        <v>0</v>
      </c>
    </row>
    <row r="185" spans="2:43" ht="16.5" thickTop="1" thickBot="1" x14ac:dyDescent="0.3">
      <c r="B185" s="63" t="str">
        <f t="shared" si="76"/>
        <v/>
      </c>
      <c r="C185" s="63" t="str">
        <f t="shared" si="76"/>
        <v>Impianti e Attrezzature</v>
      </c>
      <c r="H185" s="112">
        <f t="shared" si="77"/>
        <v>0</v>
      </c>
      <c r="I185" s="112">
        <f t="shared" si="78"/>
        <v>0</v>
      </c>
      <c r="J185" s="112">
        <f t="shared" si="75"/>
        <v>0</v>
      </c>
      <c r="K185" s="112">
        <f t="shared" si="75"/>
        <v>0</v>
      </c>
      <c r="L185" s="112">
        <f t="shared" si="75"/>
        <v>0</v>
      </c>
      <c r="M185" s="112">
        <f t="shared" si="75"/>
        <v>0</v>
      </c>
      <c r="N185" s="112">
        <f t="shared" si="75"/>
        <v>0</v>
      </c>
      <c r="O185" s="112">
        <f t="shared" si="75"/>
        <v>0</v>
      </c>
      <c r="P185" s="112">
        <f t="shared" si="75"/>
        <v>0</v>
      </c>
      <c r="Q185" s="112">
        <f t="shared" si="75"/>
        <v>0</v>
      </c>
      <c r="R185" s="112">
        <f t="shared" si="75"/>
        <v>0</v>
      </c>
      <c r="S185" s="112">
        <f t="shared" si="75"/>
        <v>0</v>
      </c>
      <c r="T185" s="112">
        <f t="shared" si="75"/>
        <v>0</v>
      </c>
      <c r="U185" s="112">
        <f t="shared" si="75"/>
        <v>0</v>
      </c>
      <c r="V185" s="112">
        <f t="shared" si="75"/>
        <v>0</v>
      </c>
      <c r="W185" s="112">
        <f t="shared" si="75"/>
        <v>0</v>
      </c>
      <c r="X185" s="112">
        <f t="shared" si="75"/>
        <v>0</v>
      </c>
      <c r="Y185" s="112">
        <f t="shared" si="75"/>
        <v>0</v>
      </c>
      <c r="Z185" s="112">
        <f t="shared" si="75"/>
        <v>0</v>
      </c>
      <c r="AA185" s="112">
        <f t="shared" si="75"/>
        <v>0</v>
      </c>
      <c r="AB185" s="112">
        <f t="shared" si="75"/>
        <v>0</v>
      </c>
      <c r="AC185" s="112">
        <f t="shared" si="75"/>
        <v>0</v>
      </c>
      <c r="AD185" s="112">
        <f t="shared" si="75"/>
        <v>0</v>
      </c>
      <c r="AE185" s="112">
        <f t="shared" si="75"/>
        <v>0</v>
      </c>
      <c r="AF185" s="112">
        <f t="shared" si="75"/>
        <v>0</v>
      </c>
      <c r="AG185" s="112">
        <f t="shared" si="75"/>
        <v>0</v>
      </c>
      <c r="AH185" s="112">
        <f t="shared" si="75"/>
        <v>0</v>
      </c>
      <c r="AI185" s="112">
        <f t="shared" si="75"/>
        <v>0</v>
      </c>
      <c r="AJ185" s="112">
        <f t="shared" si="75"/>
        <v>0</v>
      </c>
      <c r="AK185" s="112">
        <f t="shared" si="75"/>
        <v>0</v>
      </c>
      <c r="AL185" s="112">
        <f t="shared" si="75"/>
        <v>0</v>
      </c>
      <c r="AM185" s="112">
        <f t="shared" si="75"/>
        <v>0</v>
      </c>
      <c r="AN185" s="112">
        <f t="shared" si="75"/>
        <v>0</v>
      </c>
      <c r="AO185" s="112">
        <f t="shared" si="75"/>
        <v>0</v>
      </c>
      <c r="AP185" s="112">
        <f t="shared" si="75"/>
        <v>0</v>
      </c>
      <c r="AQ185" s="112">
        <f t="shared" si="75"/>
        <v>0</v>
      </c>
    </row>
    <row r="186" spans="2:43" ht="16.5" thickTop="1" thickBot="1" x14ac:dyDescent="0.3">
      <c r="B186" s="63" t="str">
        <f t="shared" si="76"/>
        <v/>
      </c>
      <c r="C186" s="63" t="str">
        <f t="shared" si="76"/>
        <v>Immobili</v>
      </c>
      <c r="H186" s="112">
        <f t="shared" si="77"/>
        <v>0</v>
      </c>
      <c r="I186" s="112">
        <f t="shared" si="78"/>
        <v>0</v>
      </c>
      <c r="J186" s="112">
        <f t="shared" si="75"/>
        <v>0</v>
      </c>
      <c r="K186" s="112">
        <f t="shared" si="75"/>
        <v>0</v>
      </c>
      <c r="L186" s="112">
        <f t="shared" si="75"/>
        <v>0</v>
      </c>
      <c r="M186" s="112">
        <f t="shared" si="75"/>
        <v>0</v>
      </c>
      <c r="N186" s="112">
        <f t="shared" si="75"/>
        <v>0</v>
      </c>
      <c r="O186" s="112">
        <f t="shared" si="75"/>
        <v>0</v>
      </c>
      <c r="P186" s="112">
        <f t="shared" si="75"/>
        <v>0</v>
      </c>
      <c r="Q186" s="112">
        <f t="shared" si="75"/>
        <v>0</v>
      </c>
      <c r="R186" s="112">
        <f t="shared" si="75"/>
        <v>0</v>
      </c>
      <c r="S186" s="112">
        <f t="shared" si="75"/>
        <v>0</v>
      </c>
      <c r="T186" s="112">
        <f t="shared" si="75"/>
        <v>0</v>
      </c>
      <c r="U186" s="112">
        <f t="shared" si="75"/>
        <v>0</v>
      </c>
      <c r="V186" s="112">
        <f t="shared" si="75"/>
        <v>0</v>
      </c>
      <c r="W186" s="112">
        <f t="shared" si="75"/>
        <v>0</v>
      </c>
      <c r="X186" s="112">
        <f t="shared" si="75"/>
        <v>0</v>
      </c>
      <c r="Y186" s="112">
        <f t="shared" si="75"/>
        <v>0</v>
      </c>
      <c r="Z186" s="112">
        <f t="shared" si="75"/>
        <v>0</v>
      </c>
      <c r="AA186" s="112">
        <f t="shared" ref="AA186:AQ197" si="79">+Z186+AA162</f>
        <v>0</v>
      </c>
      <c r="AB186" s="112">
        <f t="shared" si="79"/>
        <v>0</v>
      </c>
      <c r="AC186" s="112">
        <f t="shared" si="79"/>
        <v>0</v>
      </c>
      <c r="AD186" s="112">
        <f t="shared" si="79"/>
        <v>0</v>
      </c>
      <c r="AE186" s="112">
        <f t="shared" si="79"/>
        <v>0</v>
      </c>
      <c r="AF186" s="112">
        <f t="shared" si="79"/>
        <v>0</v>
      </c>
      <c r="AG186" s="112">
        <f t="shared" si="79"/>
        <v>0</v>
      </c>
      <c r="AH186" s="112">
        <f t="shared" si="79"/>
        <v>0</v>
      </c>
      <c r="AI186" s="112">
        <f t="shared" si="79"/>
        <v>0</v>
      </c>
      <c r="AJ186" s="112">
        <f t="shared" si="79"/>
        <v>0</v>
      </c>
      <c r="AK186" s="112">
        <f t="shared" si="79"/>
        <v>0</v>
      </c>
      <c r="AL186" s="112">
        <f t="shared" si="79"/>
        <v>0</v>
      </c>
      <c r="AM186" s="112">
        <f t="shared" si="79"/>
        <v>0</v>
      </c>
      <c r="AN186" s="112">
        <f t="shared" si="79"/>
        <v>0</v>
      </c>
      <c r="AO186" s="112">
        <f t="shared" si="79"/>
        <v>0</v>
      </c>
      <c r="AP186" s="112">
        <f t="shared" si="79"/>
        <v>0</v>
      </c>
      <c r="AQ186" s="112">
        <f t="shared" si="79"/>
        <v>0</v>
      </c>
    </row>
    <row r="187" spans="2:43" ht="16.5" thickTop="1" thickBot="1" x14ac:dyDescent="0.3">
      <c r="B187" s="63" t="str">
        <f t="shared" si="76"/>
        <v/>
      </c>
      <c r="C187" s="63" t="str">
        <f t="shared" si="76"/>
        <v>Immobili</v>
      </c>
      <c r="H187" s="112">
        <f t="shared" si="77"/>
        <v>0</v>
      </c>
      <c r="I187" s="112">
        <f t="shared" si="78"/>
        <v>0</v>
      </c>
      <c r="J187" s="112">
        <f t="shared" si="78"/>
        <v>0</v>
      </c>
      <c r="K187" s="112">
        <f t="shared" si="78"/>
        <v>0</v>
      </c>
      <c r="L187" s="112">
        <f t="shared" si="78"/>
        <v>0</v>
      </c>
      <c r="M187" s="112">
        <f t="shared" si="78"/>
        <v>0</v>
      </c>
      <c r="N187" s="112">
        <f t="shared" si="78"/>
        <v>0</v>
      </c>
      <c r="O187" s="112">
        <f t="shared" si="78"/>
        <v>0</v>
      </c>
      <c r="P187" s="112">
        <f t="shared" si="78"/>
        <v>0</v>
      </c>
      <c r="Q187" s="112">
        <f t="shared" si="78"/>
        <v>0</v>
      </c>
      <c r="R187" s="112">
        <f t="shared" si="78"/>
        <v>0</v>
      </c>
      <c r="S187" s="112">
        <f t="shared" si="78"/>
        <v>0</v>
      </c>
      <c r="T187" s="112">
        <f t="shared" si="78"/>
        <v>0</v>
      </c>
      <c r="U187" s="112">
        <f t="shared" si="78"/>
        <v>0</v>
      </c>
      <c r="V187" s="112">
        <f t="shared" si="78"/>
        <v>0</v>
      </c>
      <c r="W187" s="112">
        <f t="shared" si="78"/>
        <v>0</v>
      </c>
      <c r="X187" s="112">
        <f t="shared" si="78"/>
        <v>0</v>
      </c>
      <c r="Y187" s="112">
        <f t="shared" ref="Y187:Z197" si="80">+X187+Y163</f>
        <v>0</v>
      </c>
      <c r="Z187" s="112">
        <f t="shared" si="80"/>
        <v>0</v>
      </c>
      <c r="AA187" s="112">
        <f t="shared" si="79"/>
        <v>0</v>
      </c>
      <c r="AB187" s="112">
        <f t="shared" si="79"/>
        <v>0</v>
      </c>
      <c r="AC187" s="112">
        <f t="shared" si="79"/>
        <v>0</v>
      </c>
      <c r="AD187" s="112">
        <f t="shared" si="79"/>
        <v>0</v>
      </c>
      <c r="AE187" s="112">
        <f t="shared" si="79"/>
        <v>0</v>
      </c>
      <c r="AF187" s="112">
        <f t="shared" si="79"/>
        <v>0</v>
      </c>
      <c r="AG187" s="112">
        <f t="shared" si="79"/>
        <v>0</v>
      </c>
      <c r="AH187" s="112">
        <f t="shared" si="79"/>
        <v>0</v>
      </c>
      <c r="AI187" s="112">
        <f t="shared" si="79"/>
        <v>0</v>
      </c>
      <c r="AJ187" s="112">
        <f t="shared" si="79"/>
        <v>0</v>
      </c>
      <c r="AK187" s="112">
        <f t="shared" si="79"/>
        <v>0</v>
      </c>
      <c r="AL187" s="112">
        <f t="shared" si="79"/>
        <v>0</v>
      </c>
      <c r="AM187" s="112">
        <f t="shared" si="79"/>
        <v>0</v>
      </c>
      <c r="AN187" s="112">
        <f t="shared" si="79"/>
        <v>0</v>
      </c>
      <c r="AO187" s="112">
        <f t="shared" si="79"/>
        <v>0</v>
      </c>
      <c r="AP187" s="112">
        <f t="shared" si="79"/>
        <v>0</v>
      </c>
      <c r="AQ187" s="112">
        <f t="shared" si="79"/>
        <v>0</v>
      </c>
    </row>
    <row r="188" spans="2:43" ht="16.5" thickTop="1" thickBot="1" x14ac:dyDescent="0.3">
      <c r="B188" s="63" t="str">
        <f t="shared" si="76"/>
        <v/>
      </c>
      <c r="C188" s="63" t="str">
        <f t="shared" si="76"/>
        <v>Immobili</v>
      </c>
      <c r="H188" s="112">
        <f t="shared" si="77"/>
        <v>0</v>
      </c>
      <c r="I188" s="112">
        <f t="shared" si="78"/>
        <v>0</v>
      </c>
      <c r="J188" s="112">
        <f t="shared" si="78"/>
        <v>0</v>
      </c>
      <c r="K188" s="112">
        <f t="shared" si="78"/>
        <v>0</v>
      </c>
      <c r="L188" s="112">
        <f t="shared" si="78"/>
        <v>0</v>
      </c>
      <c r="M188" s="112">
        <f t="shared" si="78"/>
        <v>0</v>
      </c>
      <c r="N188" s="112">
        <f t="shared" si="78"/>
        <v>0</v>
      </c>
      <c r="O188" s="112">
        <f t="shared" si="78"/>
        <v>0</v>
      </c>
      <c r="P188" s="112">
        <f t="shared" si="78"/>
        <v>0</v>
      </c>
      <c r="Q188" s="112">
        <f t="shared" si="78"/>
        <v>0</v>
      </c>
      <c r="R188" s="112">
        <f t="shared" si="78"/>
        <v>0</v>
      </c>
      <c r="S188" s="112">
        <f t="shared" si="78"/>
        <v>0</v>
      </c>
      <c r="T188" s="112">
        <f t="shared" si="78"/>
        <v>0</v>
      </c>
      <c r="U188" s="112">
        <f t="shared" si="78"/>
        <v>0</v>
      </c>
      <c r="V188" s="112">
        <f t="shared" si="78"/>
        <v>0</v>
      </c>
      <c r="W188" s="112">
        <f t="shared" si="78"/>
        <v>0</v>
      </c>
      <c r="X188" s="112">
        <f t="shared" si="78"/>
        <v>0</v>
      </c>
      <c r="Y188" s="112">
        <f t="shared" si="80"/>
        <v>0</v>
      </c>
      <c r="Z188" s="112">
        <f t="shared" si="80"/>
        <v>0</v>
      </c>
      <c r="AA188" s="112">
        <f t="shared" si="79"/>
        <v>0</v>
      </c>
      <c r="AB188" s="112">
        <f t="shared" si="79"/>
        <v>0</v>
      </c>
      <c r="AC188" s="112">
        <f t="shared" si="79"/>
        <v>0</v>
      </c>
      <c r="AD188" s="112">
        <f t="shared" si="79"/>
        <v>0</v>
      </c>
      <c r="AE188" s="112">
        <f t="shared" si="79"/>
        <v>0</v>
      </c>
      <c r="AF188" s="112">
        <f t="shared" si="79"/>
        <v>0</v>
      </c>
      <c r="AG188" s="112">
        <f t="shared" si="79"/>
        <v>0</v>
      </c>
      <c r="AH188" s="112">
        <f t="shared" si="79"/>
        <v>0</v>
      </c>
      <c r="AI188" s="112">
        <f t="shared" si="79"/>
        <v>0</v>
      </c>
      <c r="AJ188" s="112">
        <f t="shared" si="79"/>
        <v>0</v>
      </c>
      <c r="AK188" s="112">
        <f t="shared" si="79"/>
        <v>0</v>
      </c>
      <c r="AL188" s="112">
        <f t="shared" si="79"/>
        <v>0</v>
      </c>
      <c r="AM188" s="112">
        <f t="shared" si="79"/>
        <v>0</v>
      </c>
      <c r="AN188" s="112">
        <f t="shared" si="79"/>
        <v>0</v>
      </c>
      <c r="AO188" s="112">
        <f t="shared" si="79"/>
        <v>0</v>
      </c>
      <c r="AP188" s="112">
        <f t="shared" si="79"/>
        <v>0</v>
      </c>
      <c r="AQ188" s="112">
        <f t="shared" si="79"/>
        <v>0</v>
      </c>
    </row>
    <row r="189" spans="2:43" ht="16.5" thickTop="1" thickBot="1" x14ac:dyDescent="0.3">
      <c r="B189" s="63" t="str">
        <f t="shared" si="76"/>
        <v/>
      </c>
      <c r="C189" s="63" t="str">
        <f t="shared" si="76"/>
        <v>Immobili</v>
      </c>
      <c r="H189" s="112">
        <f t="shared" si="77"/>
        <v>0</v>
      </c>
      <c r="I189" s="112">
        <f t="shared" si="78"/>
        <v>0</v>
      </c>
      <c r="J189" s="112">
        <f t="shared" si="78"/>
        <v>0</v>
      </c>
      <c r="K189" s="112">
        <f t="shared" si="78"/>
        <v>0</v>
      </c>
      <c r="L189" s="112">
        <f t="shared" si="78"/>
        <v>0</v>
      </c>
      <c r="M189" s="112">
        <f t="shared" si="78"/>
        <v>0</v>
      </c>
      <c r="N189" s="112">
        <f t="shared" si="78"/>
        <v>0</v>
      </c>
      <c r="O189" s="112">
        <f t="shared" si="78"/>
        <v>0</v>
      </c>
      <c r="P189" s="112">
        <f t="shared" si="78"/>
        <v>0</v>
      </c>
      <c r="Q189" s="112">
        <f t="shared" si="78"/>
        <v>0</v>
      </c>
      <c r="R189" s="112">
        <f t="shared" si="78"/>
        <v>0</v>
      </c>
      <c r="S189" s="112">
        <f t="shared" si="78"/>
        <v>0</v>
      </c>
      <c r="T189" s="112">
        <f t="shared" si="78"/>
        <v>0</v>
      </c>
      <c r="U189" s="112">
        <f t="shared" si="78"/>
        <v>0</v>
      </c>
      <c r="V189" s="112">
        <f t="shared" si="78"/>
        <v>0</v>
      </c>
      <c r="W189" s="112">
        <f t="shared" si="78"/>
        <v>0</v>
      </c>
      <c r="X189" s="112">
        <f t="shared" si="78"/>
        <v>0</v>
      </c>
      <c r="Y189" s="112">
        <f t="shared" si="80"/>
        <v>0</v>
      </c>
      <c r="Z189" s="112">
        <f t="shared" si="80"/>
        <v>0</v>
      </c>
      <c r="AA189" s="112">
        <f t="shared" si="79"/>
        <v>0</v>
      </c>
      <c r="AB189" s="112">
        <f t="shared" si="79"/>
        <v>0</v>
      </c>
      <c r="AC189" s="112">
        <f t="shared" si="79"/>
        <v>0</v>
      </c>
      <c r="AD189" s="112">
        <f t="shared" si="79"/>
        <v>0</v>
      </c>
      <c r="AE189" s="112">
        <f t="shared" si="79"/>
        <v>0</v>
      </c>
      <c r="AF189" s="112">
        <f t="shared" si="79"/>
        <v>0</v>
      </c>
      <c r="AG189" s="112">
        <f t="shared" si="79"/>
        <v>0</v>
      </c>
      <c r="AH189" s="112">
        <f t="shared" si="79"/>
        <v>0</v>
      </c>
      <c r="AI189" s="112">
        <f t="shared" si="79"/>
        <v>0</v>
      </c>
      <c r="AJ189" s="112">
        <f t="shared" si="79"/>
        <v>0</v>
      </c>
      <c r="AK189" s="112">
        <f t="shared" si="79"/>
        <v>0</v>
      </c>
      <c r="AL189" s="112">
        <f t="shared" si="79"/>
        <v>0</v>
      </c>
      <c r="AM189" s="112">
        <f t="shared" si="79"/>
        <v>0</v>
      </c>
      <c r="AN189" s="112">
        <f t="shared" si="79"/>
        <v>0</v>
      </c>
      <c r="AO189" s="112">
        <f t="shared" si="79"/>
        <v>0</v>
      </c>
      <c r="AP189" s="112">
        <f t="shared" si="79"/>
        <v>0</v>
      </c>
      <c r="AQ189" s="112">
        <f t="shared" si="79"/>
        <v>0</v>
      </c>
    </row>
    <row r="190" spans="2:43" ht="16.5" thickTop="1" thickBot="1" x14ac:dyDescent="0.3">
      <c r="B190" s="63" t="str">
        <f t="shared" si="76"/>
        <v/>
      </c>
      <c r="C190" s="63" t="str">
        <f t="shared" si="76"/>
        <v>Immobili</v>
      </c>
      <c r="H190" s="112">
        <f t="shared" si="77"/>
        <v>0</v>
      </c>
      <c r="I190" s="112">
        <f t="shared" si="78"/>
        <v>0</v>
      </c>
      <c r="J190" s="112">
        <f t="shared" si="78"/>
        <v>0</v>
      </c>
      <c r="K190" s="112">
        <f t="shared" si="78"/>
        <v>0</v>
      </c>
      <c r="L190" s="112">
        <f t="shared" si="78"/>
        <v>0</v>
      </c>
      <c r="M190" s="112">
        <f t="shared" si="78"/>
        <v>0</v>
      </c>
      <c r="N190" s="112">
        <f t="shared" si="78"/>
        <v>0</v>
      </c>
      <c r="O190" s="112">
        <f t="shared" si="78"/>
        <v>0</v>
      </c>
      <c r="P190" s="112">
        <f t="shared" si="78"/>
        <v>0</v>
      </c>
      <c r="Q190" s="112">
        <f t="shared" si="78"/>
        <v>0</v>
      </c>
      <c r="R190" s="112">
        <f t="shared" si="78"/>
        <v>0</v>
      </c>
      <c r="S190" s="112">
        <f t="shared" si="78"/>
        <v>0</v>
      </c>
      <c r="T190" s="112">
        <f t="shared" si="78"/>
        <v>0</v>
      </c>
      <c r="U190" s="112">
        <f t="shared" si="78"/>
        <v>0</v>
      </c>
      <c r="V190" s="112">
        <f t="shared" si="78"/>
        <v>0</v>
      </c>
      <c r="W190" s="112">
        <f t="shared" si="78"/>
        <v>0</v>
      </c>
      <c r="X190" s="112">
        <f t="shared" si="78"/>
        <v>0</v>
      </c>
      <c r="Y190" s="112">
        <f t="shared" si="80"/>
        <v>0</v>
      </c>
      <c r="Z190" s="112">
        <f t="shared" si="80"/>
        <v>0</v>
      </c>
      <c r="AA190" s="112">
        <f t="shared" si="79"/>
        <v>0</v>
      </c>
      <c r="AB190" s="112">
        <f t="shared" si="79"/>
        <v>0</v>
      </c>
      <c r="AC190" s="112">
        <f t="shared" si="79"/>
        <v>0</v>
      </c>
      <c r="AD190" s="112">
        <f t="shared" si="79"/>
        <v>0</v>
      </c>
      <c r="AE190" s="112">
        <f t="shared" si="79"/>
        <v>0</v>
      </c>
      <c r="AF190" s="112">
        <f t="shared" si="79"/>
        <v>0</v>
      </c>
      <c r="AG190" s="112">
        <f t="shared" si="79"/>
        <v>0</v>
      </c>
      <c r="AH190" s="112">
        <f t="shared" si="79"/>
        <v>0</v>
      </c>
      <c r="AI190" s="112">
        <f t="shared" si="79"/>
        <v>0</v>
      </c>
      <c r="AJ190" s="112">
        <f t="shared" si="79"/>
        <v>0</v>
      </c>
      <c r="AK190" s="112">
        <f t="shared" si="79"/>
        <v>0</v>
      </c>
      <c r="AL190" s="112">
        <f t="shared" si="79"/>
        <v>0</v>
      </c>
      <c r="AM190" s="112">
        <f t="shared" si="79"/>
        <v>0</v>
      </c>
      <c r="AN190" s="112">
        <f t="shared" si="79"/>
        <v>0</v>
      </c>
      <c r="AO190" s="112">
        <f t="shared" si="79"/>
        <v>0</v>
      </c>
      <c r="AP190" s="112">
        <f t="shared" si="79"/>
        <v>0</v>
      </c>
      <c r="AQ190" s="112">
        <f t="shared" si="79"/>
        <v>0</v>
      </c>
    </row>
    <row r="191" spans="2:43" ht="16.5" thickTop="1" thickBot="1" x14ac:dyDescent="0.3">
      <c r="B191" s="63" t="str">
        <f t="shared" si="76"/>
        <v/>
      </c>
      <c r="C191" s="63" t="str">
        <f t="shared" si="76"/>
        <v>Immobili</v>
      </c>
      <c r="H191" s="112">
        <f t="shared" si="77"/>
        <v>0</v>
      </c>
      <c r="I191" s="112">
        <f t="shared" si="78"/>
        <v>0</v>
      </c>
      <c r="J191" s="112">
        <f t="shared" si="78"/>
        <v>0</v>
      </c>
      <c r="K191" s="112">
        <f t="shared" si="78"/>
        <v>0</v>
      </c>
      <c r="L191" s="112">
        <f t="shared" si="78"/>
        <v>0</v>
      </c>
      <c r="M191" s="112">
        <f t="shared" si="78"/>
        <v>0</v>
      </c>
      <c r="N191" s="112">
        <f t="shared" si="78"/>
        <v>0</v>
      </c>
      <c r="O191" s="112">
        <f t="shared" si="78"/>
        <v>0</v>
      </c>
      <c r="P191" s="112">
        <f t="shared" si="78"/>
        <v>0</v>
      </c>
      <c r="Q191" s="112">
        <f t="shared" si="78"/>
        <v>0</v>
      </c>
      <c r="R191" s="112">
        <f t="shared" si="78"/>
        <v>0</v>
      </c>
      <c r="S191" s="112">
        <f t="shared" si="78"/>
        <v>0</v>
      </c>
      <c r="T191" s="112">
        <f t="shared" si="78"/>
        <v>0</v>
      </c>
      <c r="U191" s="112">
        <f t="shared" si="78"/>
        <v>0</v>
      </c>
      <c r="V191" s="112">
        <f t="shared" si="78"/>
        <v>0</v>
      </c>
      <c r="W191" s="112">
        <f t="shared" si="78"/>
        <v>0</v>
      </c>
      <c r="X191" s="112">
        <f t="shared" si="78"/>
        <v>0</v>
      </c>
      <c r="Y191" s="112">
        <f t="shared" si="80"/>
        <v>0</v>
      </c>
      <c r="Z191" s="112">
        <f t="shared" si="80"/>
        <v>0</v>
      </c>
      <c r="AA191" s="112">
        <f t="shared" si="79"/>
        <v>0</v>
      </c>
      <c r="AB191" s="112">
        <f t="shared" si="79"/>
        <v>0</v>
      </c>
      <c r="AC191" s="112">
        <f t="shared" si="79"/>
        <v>0</v>
      </c>
      <c r="AD191" s="112">
        <f t="shared" si="79"/>
        <v>0</v>
      </c>
      <c r="AE191" s="112">
        <f t="shared" si="79"/>
        <v>0</v>
      </c>
      <c r="AF191" s="112">
        <f t="shared" si="79"/>
        <v>0</v>
      </c>
      <c r="AG191" s="112">
        <f t="shared" si="79"/>
        <v>0</v>
      </c>
      <c r="AH191" s="112">
        <f t="shared" si="79"/>
        <v>0</v>
      </c>
      <c r="AI191" s="112">
        <f t="shared" si="79"/>
        <v>0</v>
      </c>
      <c r="AJ191" s="112">
        <f t="shared" si="79"/>
        <v>0</v>
      </c>
      <c r="AK191" s="112">
        <f t="shared" si="79"/>
        <v>0</v>
      </c>
      <c r="AL191" s="112">
        <f t="shared" si="79"/>
        <v>0</v>
      </c>
      <c r="AM191" s="112">
        <f t="shared" si="79"/>
        <v>0</v>
      </c>
      <c r="AN191" s="112">
        <f t="shared" si="79"/>
        <v>0</v>
      </c>
      <c r="AO191" s="112">
        <f t="shared" si="79"/>
        <v>0</v>
      </c>
      <c r="AP191" s="112">
        <f t="shared" si="79"/>
        <v>0</v>
      </c>
      <c r="AQ191" s="112">
        <f t="shared" si="79"/>
        <v>0</v>
      </c>
    </row>
    <row r="192" spans="2:43" ht="16.5" thickTop="1" thickBot="1" x14ac:dyDescent="0.3">
      <c r="B192" s="63" t="str">
        <f t="shared" si="76"/>
        <v/>
      </c>
      <c r="C192" s="63" t="str">
        <f t="shared" si="76"/>
        <v>Immobili</v>
      </c>
      <c r="H192" s="112">
        <f t="shared" si="77"/>
        <v>0</v>
      </c>
      <c r="I192" s="112">
        <f t="shared" si="78"/>
        <v>0</v>
      </c>
      <c r="J192" s="112">
        <f t="shared" si="78"/>
        <v>0</v>
      </c>
      <c r="K192" s="112">
        <f t="shared" si="78"/>
        <v>0</v>
      </c>
      <c r="L192" s="112">
        <f t="shared" si="78"/>
        <v>0</v>
      </c>
      <c r="M192" s="112">
        <f t="shared" si="78"/>
        <v>0</v>
      </c>
      <c r="N192" s="112">
        <f t="shared" si="78"/>
        <v>0</v>
      </c>
      <c r="O192" s="112">
        <f t="shared" si="78"/>
        <v>0</v>
      </c>
      <c r="P192" s="112">
        <f t="shared" si="78"/>
        <v>0</v>
      </c>
      <c r="Q192" s="112">
        <f t="shared" si="78"/>
        <v>0</v>
      </c>
      <c r="R192" s="112">
        <f t="shared" si="78"/>
        <v>0</v>
      </c>
      <c r="S192" s="112">
        <f t="shared" si="78"/>
        <v>0</v>
      </c>
      <c r="T192" s="112">
        <f t="shared" si="78"/>
        <v>0</v>
      </c>
      <c r="U192" s="112">
        <f t="shared" si="78"/>
        <v>0</v>
      </c>
      <c r="V192" s="112">
        <f t="shared" si="78"/>
        <v>0</v>
      </c>
      <c r="W192" s="112">
        <f t="shared" si="78"/>
        <v>0</v>
      </c>
      <c r="X192" s="112">
        <f t="shared" si="78"/>
        <v>0</v>
      </c>
      <c r="Y192" s="112">
        <f t="shared" si="80"/>
        <v>0</v>
      </c>
      <c r="Z192" s="112">
        <f t="shared" si="80"/>
        <v>0</v>
      </c>
      <c r="AA192" s="112">
        <f t="shared" si="79"/>
        <v>0</v>
      </c>
      <c r="AB192" s="112">
        <f t="shared" si="79"/>
        <v>0</v>
      </c>
      <c r="AC192" s="112">
        <f t="shared" si="79"/>
        <v>0</v>
      </c>
      <c r="AD192" s="112">
        <f t="shared" si="79"/>
        <v>0</v>
      </c>
      <c r="AE192" s="112">
        <f t="shared" si="79"/>
        <v>0</v>
      </c>
      <c r="AF192" s="112">
        <f t="shared" si="79"/>
        <v>0</v>
      </c>
      <c r="AG192" s="112">
        <f t="shared" si="79"/>
        <v>0</v>
      </c>
      <c r="AH192" s="112">
        <f t="shared" si="79"/>
        <v>0</v>
      </c>
      <c r="AI192" s="112">
        <f t="shared" si="79"/>
        <v>0</v>
      </c>
      <c r="AJ192" s="112">
        <f t="shared" si="79"/>
        <v>0</v>
      </c>
      <c r="AK192" s="112">
        <f t="shared" si="79"/>
        <v>0</v>
      </c>
      <c r="AL192" s="112">
        <f t="shared" si="79"/>
        <v>0</v>
      </c>
      <c r="AM192" s="112">
        <f t="shared" si="79"/>
        <v>0</v>
      </c>
      <c r="AN192" s="112">
        <f t="shared" si="79"/>
        <v>0</v>
      </c>
      <c r="AO192" s="112">
        <f t="shared" si="79"/>
        <v>0</v>
      </c>
      <c r="AP192" s="112">
        <f t="shared" si="79"/>
        <v>0</v>
      </c>
      <c r="AQ192" s="112">
        <f t="shared" si="79"/>
        <v>0</v>
      </c>
    </row>
    <row r="193" spans="2:83" ht="16.5" thickTop="1" thickBot="1" x14ac:dyDescent="0.3">
      <c r="B193" s="63" t="str">
        <f t="shared" si="76"/>
        <v/>
      </c>
      <c r="C193" s="63" t="str">
        <f t="shared" si="76"/>
        <v>Immobili</v>
      </c>
      <c r="H193" s="112">
        <f t="shared" si="77"/>
        <v>0</v>
      </c>
      <c r="I193" s="112">
        <f t="shared" si="78"/>
        <v>0</v>
      </c>
      <c r="J193" s="112">
        <f t="shared" si="78"/>
        <v>0</v>
      </c>
      <c r="K193" s="112">
        <f t="shared" si="78"/>
        <v>0</v>
      </c>
      <c r="L193" s="112">
        <f t="shared" si="78"/>
        <v>0</v>
      </c>
      <c r="M193" s="112">
        <f t="shared" si="78"/>
        <v>0</v>
      </c>
      <c r="N193" s="112">
        <f t="shared" si="78"/>
        <v>0</v>
      </c>
      <c r="O193" s="112">
        <f t="shared" si="78"/>
        <v>0</v>
      </c>
      <c r="P193" s="112">
        <f t="shared" si="78"/>
        <v>0</v>
      </c>
      <c r="Q193" s="112">
        <f t="shared" si="78"/>
        <v>0</v>
      </c>
      <c r="R193" s="112">
        <f t="shared" si="78"/>
        <v>0</v>
      </c>
      <c r="S193" s="112">
        <f t="shared" si="78"/>
        <v>0</v>
      </c>
      <c r="T193" s="112">
        <f t="shared" si="78"/>
        <v>0</v>
      </c>
      <c r="U193" s="112">
        <f t="shared" si="78"/>
        <v>0</v>
      </c>
      <c r="V193" s="112">
        <f t="shared" si="78"/>
        <v>0</v>
      </c>
      <c r="W193" s="112">
        <f t="shared" si="78"/>
        <v>0</v>
      </c>
      <c r="X193" s="112">
        <f t="shared" si="78"/>
        <v>0</v>
      </c>
      <c r="Y193" s="112">
        <f t="shared" si="80"/>
        <v>0</v>
      </c>
      <c r="Z193" s="112">
        <f t="shared" si="80"/>
        <v>0</v>
      </c>
      <c r="AA193" s="112">
        <f t="shared" si="79"/>
        <v>0</v>
      </c>
      <c r="AB193" s="112">
        <f t="shared" si="79"/>
        <v>0</v>
      </c>
      <c r="AC193" s="112">
        <f t="shared" si="79"/>
        <v>0</v>
      </c>
      <c r="AD193" s="112">
        <f t="shared" si="79"/>
        <v>0</v>
      </c>
      <c r="AE193" s="112">
        <f t="shared" si="79"/>
        <v>0</v>
      </c>
      <c r="AF193" s="112">
        <f t="shared" si="79"/>
        <v>0</v>
      </c>
      <c r="AG193" s="112">
        <f t="shared" si="79"/>
        <v>0</v>
      </c>
      <c r="AH193" s="112">
        <f t="shared" si="79"/>
        <v>0</v>
      </c>
      <c r="AI193" s="112">
        <f t="shared" si="79"/>
        <v>0</v>
      </c>
      <c r="AJ193" s="112">
        <f t="shared" si="79"/>
        <v>0</v>
      </c>
      <c r="AK193" s="112">
        <f t="shared" si="79"/>
        <v>0</v>
      </c>
      <c r="AL193" s="112">
        <f t="shared" si="79"/>
        <v>0</v>
      </c>
      <c r="AM193" s="112">
        <f t="shared" si="79"/>
        <v>0</v>
      </c>
      <c r="AN193" s="112">
        <f t="shared" si="79"/>
        <v>0</v>
      </c>
      <c r="AO193" s="112">
        <f t="shared" si="79"/>
        <v>0</v>
      </c>
      <c r="AP193" s="112">
        <f t="shared" si="79"/>
        <v>0</v>
      </c>
      <c r="AQ193" s="112">
        <f t="shared" si="79"/>
        <v>0</v>
      </c>
    </row>
    <row r="194" spans="2:83" ht="16.5" thickTop="1" thickBot="1" x14ac:dyDescent="0.3">
      <c r="B194" s="63" t="str">
        <f t="shared" si="76"/>
        <v/>
      </c>
      <c r="C194" s="63" t="str">
        <f t="shared" si="76"/>
        <v>Immobili</v>
      </c>
      <c r="H194" s="112">
        <f t="shared" si="77"/>
        <v>0</v>
      </c>
      <c r="I194" s="112">
        <f t="shared" si="78"/>
        <v>0</v>
      </c>
      <c r="J194" s="112">
        <f t="shared" si="78"/>
        <v>0</v>
      </c>
      <c r="K194" s="112">
        <f t="shared" si="78"/>
        <v>0</v>
      </c>
      <c r="L194" s="112">
        <f t="shared" si="78"/>
        <v>0</v>
      </c>
      <c r="M194" s="112">
        <f t="shared" si="78"/>
        <v>0</v>
      </c>
      <c r="N194" s="112">
        <f t="shared" si="78"/>
        <v>0</v>
      </c>
      <c r="O194" s="112">
        <f t="shared" si="78"/>
        <v>0</v>
      </c>
      <c r="P194" s="112">
        <f t="shared" si="78"/>
        <v>0</v>
      </c>
      <c r="Q194" s="112">
        <f t="shared" si="78"/>
        <v>0</v>
      </c>
      <c r="R194" s="112">
        <f t="shared" si="78"/>
        <v>0</v>
      </c>
      <c r="S194" s="112">
        <f t="shared" si="78"/>
        <v>0</v>
      </c>
      <c r="T194" s="112">
        <f t="shared" si="78"/>
        <v>0</v>
      </c>
      <c r="U194" s="112">
        <f t="shared" si="78"/>
        <v>0</v>
      </c>
      <c r="V194" s="112">
        <f t="shared" si="78"/>
        <v>0</v>
      </c>
      <c r="W194" s="112">
        <f t="shared" si="78"/>
        <v>0</v>
      </c>
      <c r="X194" s="112">
        <f t="shared" si="78"/>
        <v>0</v>
      </c>
      <c r="Y194" s="112">
        <f t="shared" si="80"/>
        <v>0</v>
      </c>
      <c r="Z194" s="112">
        <f t="shared" si="80"/>
        <v>0</v>
      </c>
      <c r="AA194" s="112">
        <f t="shared" si="79"/>
        <v>0</v>
      </c>
      <c r="AB194" s="112">
        <f t="shared" si="79"/>
        <v>0</v>
      </c>
      <c r="AC194" s="112">
        <f t="shared" si="79"/>
        <v>0</v>
      </c>
      <c r="AD194" s="112">
        <f t="shared" si="79"/>
        <v>0</v>
      </c>
      <c r="AE194" s="112">
        <f t="shared" si="79"/>
        <v>0</v>
      </c>
      <c r="AF194" s="112">
        <f t="shared" si="79"/>
        <v>0</v>
      </c>
      <c r="AG194" s="112">
        <f t="shared" si="79"/>
        <v>0</v>
      </c>
      <c r="AH194" s="112">
        <f t="shared" si="79"/>
        <v>0</v>
      </c>
      <c r="AI194" s="112">
        <f t="shared" si="79"/>
        <v>0</v>
      </c>
      <c r="AJ194" s="112">
        <f t="shared" si="79"/>
        <v>0</v>
      </c>
      <c r="AK194" s="112">
        <f t="shared" si="79"/>
        <v>0</v>
      </c>
      <c r="AL194" s="112">
        <f t="shared" si="79"/>
        <v>0</v>
      </c>
      <c r="AM194" s="112">
        <f t="shared" si="79"/>
        <v>0</v>
      </c>
      <c r="AN194" s="112">
        <f t="shared" si="79"/>
        <v>0</v>
      </c>
      <c r="AO194" s="112">
        <f t="shared" si="79"/>
        <v>0</v>
      </c>
      <c r="AP194" s="112">
        <f t="shared" si="79"/>
        <v>0</v>
      </c>
      <c r="AQ194" s="112">
        <f t="shared" si="79"/>
        <v>0</v>
      </c>
    </row>
    <row r="195" spans="2:83" ht="16.5" thickTop="1" thickBot="1" x14ac:dyDescent="0.3">
      <c r="B195" s="63" t="str">
        <f t="shared" si="76"/>
        <v/>
      </c>
      <c r="C195" s="63" t="str">
        <f t="shared" si="76"/>
        <v>Immobili</v>
      </c>
      <c r="H195" s="112">
        <f t="shared" si="77"/>
        <v>0</v>
      </c>
      <c r="I195" s="112">
        <f t="shared" si="78"/>
        <v>0</v>
      </c>
      <c r="J195" s="112">
        <f t="shared" si="78"/>
        <v>0</v>
      </c>
      <c r="K195" s="112">
        <f t="shared" si="78"/>
        <v>0</v>
      </c>
      <c r="L195" s="112">
        <f t="shared" si="78"/>
        <v>0</v>
      </c>
      <c r="M195" s="112">
        <f t="shared" si="78"/>
        <v>0</v>
      </c>
      <c r="N195" s="112">
        <f t="shared" si="78"/>
        <v>0</v>
      </c>
      <c r="O195" s="112">
        <f t="shared" si="78"/>
        <v>0</v>
      </c>
      <c r="P195" s="112">
        <f t="shared" si="78"/>
        <v>0</v>
      </c>
      <c r="Q195" s="112">
        <f t="shared" si="78"/>
        <v>0</v>
      </c>
      <c r="R195" s="112">
        <f t="shared" si="78"/>
        <v>0</v>
      </c>
      <c r="S195" s="112">
        <f t="shared" si="78"/>
        <v>0</v>
      </c>
      <c r="T195" s="112">
        <f t="shared" si="78"/>
        <v>0</v>
      </c>
      <c r="U195" s="112">
        <f t="shared" si="78"/>
        <v>0</v>
      </c>
      <c r="V195" s="112">
        <f t="shared" si="78"/>
        <v>0</v>
      </c>
      <c r="W195" s="112">
        <f t="shared" si="78"/>
        <v>0</v>
      </c>
      <c r="X195" s="112">
        <f t="shared" si="78"/>
        <v>0</v>
      </c>
      <c r="Y195" s="112">
        <f t="shared" si="80"/>
        <v>0</v>
      </c>
      <c r="Z195" s="112">
        <f t="shared" si="80"/>
        <v>0</v>
      </c>
      <c r="AA195" s="112">
        <f t="shared" si="79"/>
        <v>0</v>
      </c>
      <c r="AB195" s="112">
        <f t="shared" si="79"/>
        <v>0</v>
      </c>
      <c r="AC195" s="112">
        <f t="shared" si="79"/>
        <v>0</v>
      </c>
      <c r="AD195" s="112">
        <f t="shared" si="79"/>
        <v>0</v>
      </c>
      <c r="AE195" s="112">
        <f t="shared" si="79"/>
        <v>0</v>
      </c>
      <c r="AF195" s="112">
        <f t="shared" si="79"/>
        <v>0</v>
      </c>
      <c r="AG195" s="112">
        <f t="shared" si="79"/>
        <v>0</v>
      </c>
      <c r="AH195" s="112">
        <f t="shared" si="79"/>
        <v>0</v>
      </c>
      <c r="AI195" s="112">
        <f t="shared" si="79"/>
        <v>0</v>
      </c>
      <c r="AJ195" s="112">
        <f t="shared" si="79"/>
        <v>0</v>
      </c>
      <c r="AK195" s="112">
        <f t="shared" si="79"/>
        <v>0</v>
      </c>
      <c r="AL195" s="112">
        <f t="shared" si="79"/>
        <v>0</v>
      </c>
      <c r="AM195" s="112">
        <f t="shared" si="79"/>
        <v>0</v>
      </c>
      <c r="AN195" s="112">
        <f t="shared" si="79"/>
        <v>0</v>
      </c>
      <c r="AO195" s="112">
        <f t="shared" si="79"/>
        <v>0</v>
      </c>
      <c r="AP195" s="112">
        <f t="shared" si="79"/>
        <v>0</v>
      </c>
      <c r="AQ195" s="112">
        <f t="shared" si="79"/>
        <v>0</v>
      </c>
    </row>
    <row r="196" spans="2:83" ht="16.5" thickTop="1" thickBot="1" x14ac:dyDescent="0.3">
      <c r="B196" s="63" t="str">
        <f t="shared" ref="B196:C197" si="81">+B172</f>
        <v/>
      </c>
      <c r="C196" s="63" t="str">
        <f t="shared" si="81"/>
        <v>Immobili</v>
      </c>
      <c r="H196" s="112">
        <f t="shared" si="77"/>
        <v>0</v>
      </c>
      <c r="I196" s="112">
        <f t="shared" ref="I196:X197" si="82">+H196+I172</f>
        <v>0</v>
      </c>
      <c r="J196" s="112">
        <f t="shared" si="82"/>
        <v>0</v>
      </c>
      <c r="K196" s="112">
        <f t="shared" si="82"/>
        <v>0</v>
      </c>
      <c r="L196" s="112">
        <f t="shared" si="82"/>
        <v>0</v>
      </c>
      <c r="M196" s="112">
        <f t="shared" si="82"/>
        <v>0</v>
      </c>
      <c r="N196" s="112">
        <f t="shared" si="82"/>
        <v>0</v>
      </c>
      <c r="O196" s="112">
        <f t="shared" si="82"/>
        <v>0</v>
      </c>
      <c r="P196" s="112">
        <f t="shared" si="82"/>
        <v>0</v>
      </c>
      <c r="Q196" s="112">
        <f t="shared" si="82"/>
        <v>0</v>
      </c>
      <c r="R196" s="112">
        <f t="shared" si="82"/>
        <v>0</v>
      </c>
      <c r="S196" s="112">
        <f t="shared" si="82"/>
        <v>0</v>
      </c>
      <c r="T196" s="112">
        <f t="shared" si="82"/>
        <v>0</v>
      </c>
      <c r="U196" s="112">
        <f t="shared" si="82"/>
        <v>0</v>
      </c>
      <c r="V196" s="112">
        <f t="shared" si="82"/>
        <v>0</v>
      </c>
      <c r="W196" s="112">
        <f t="shared" si="82"/>
        <v>0</v>
      </c>
      <c r="X196" s="112">
        <f t="shared" si="82"/>
        <v>0</v>
      </c>
      <c r="Y196" s="112">
        <f t="shared" si="80"/>
        <v>0</v>
      </c>
      <c r="Z196" s="112">
        <f t="shared" si="80"/>
        <v>0</v>
      </c>
      <c r="AA196" s="112">
        <f t="shared" si="79"/>
        <v>0</v>
      </c>
      <c r="AB196" s="112">
        <f t="shared" si="79"/>
        <v>0</v>
      </c>
      <c r="AC196" s="112">
        <f t="shared" si="79"/>
        <v>0</v>
      </c>
      <c r="AD196" s="112">
        <f t="shared" si="79"/>
        <v>0</v>
      </c>
      <c r="AE196" s="112">
        <f t="shared" si="79"/>
        <v>0</v>
      </c>
      <c r="AF196" s="112">
        <f t="shared" si="79"/>
        <v>0</v>
      </c>
      <c r="AG196" s="112">
        <f t="shared" si="79"/>
        <v>0</v>
      </c>
      <c r="AH196" s="112">
        <f t="shared" si="79"/>
        <v>0</v>
      </c>
      <c r="AI196" s="112">
        <f t="shared" si="79"/>
        <v>0</v>
      </c>
      <c r="AJ196" s="112">
        <f t="shared" si="79"/>
        <v>0</v>
      </c>
      <c r="AK196" s="112">
        <f t="shared" si="79"/>
        <v>0</v>
      </c>
      <c r="AL196" s="112">
        <f t="shared" si="79"/>
        <v>0</v>
      </c>
      <c r="AM196" s="112">
        <f t="shared" si="79"/>
        <v>0</v>
      </c>
      <c r="AN196" s="112">
        <f t="shared" si="79"/>
        <v>0</v>
      </c>
      <c r="AO196" s="112">
        <f t="shared" si="79"/>
        <v>0</v>
      </c>
      <c r="AP196" s="112">
        <f t="shared" si="79"/>
        <v>0</v>
      </c>
      <c r="AQ196" s="112">
        <f t="shared" si="79"/>
        <v>0</v>
      </c>
    </row>
    <row r="197" spans="2:83" ht="16.5" thickTop="1" thickBot="1" x14ac:dyDescent="0.3">
      <c r="B197" s="63" t="str">
        <f t="shared" si="81"/>
        <v/>
      </c>
      <c r="C197" s="63" t="str">
        <f t="shared" si="81"/>
        <v>Immobili</v>
      </c>
      <c r="H197" s="112">
        <f t="shared" si="77"/>
        <v>0</v>
      </c>
      <c r="I197" s="112">
        <f t="shared" si="82"/>
        <v>0</v>
      </c>
      <c r="J197" s="112">
        <f t="shared" si="82"/>
        <v>0</v>
      </c>
      <c r="K197" s="112">
        <f t="shared" si="82"/>
        <v>0</v>
      </c>
      <c r="L197" s="112">
        <f t="shared" si="82"/>
        <v>0</v>
      </c>
      <c r="M197" s="112">
        <f t="shared" si="82"/>
        <v>0</v>
      </c>
      <c r="N197" s="112">
        <f t="shared" si="82"/>
        <v>0</v>
      </c>
      <c r="O197" s="112">
        <f t="shared" si="82"/>
        <v>0</v>
      </c>
      <c r="P197" s="112">
        <f t="shared" si="82"/>
        <v>0</v>
      </c>
      <c r="Q197" s="112">
        <f t="shared" si="82"/>
        <v>0</v>
      </c>
      <c r="R197" s="112">
        <f t="shared" si="82"/>
        <v>0</v>
      </c>
      <c r="S197" s="112">
        <f t="shared" si="82"/>
        <v>0</v>
      </c>
      <c r="T197" s="112">
        <f t="shared" si="82"/>
        <v>0</v>
      </c>
      <c r="U197" s="112">
        <f t="shared" si="82"/>
        <v>0</v>
      </c>
      <c r="V197" s="112">
        <f t="shared" si="82"/>
        <v>0</v>
      </c>
      <c r="W197" s="112">
        <f t="shared" si="82"/>
        <v>0</v>
      </c>
      <c r="X197" s="112">
        <f t="shared" si="82"/>
        <v>0</v>
      </c>
      <c r="Y197" s="112">
        <f t="shared" si="80"/>
        <v>0</v>
      </c>
      <c r="Z197" s="112">
        <f t="shared" si="80"/>
        <v>0</v>
      </c>
      <c r="AA197" s="112">
        <f t="shared" si="79"/>
        <v>0</v>
      </c>
      <c r="AB197" s="112">
        <f t="shared" si="79"/>
        <v>0</v>
      </c>
      <c r="AC197" s="112">
        <f t="shared" si="79"/>
        <v>0</v>
      </c>
      <c r="AD197" s="112">
        <f t="shared" si="79"/>
        <v>0</v>
      </c>
      <c r="AE197" s="112">
        <f t="shared" si="79"/>
        <v>0</v>
      </c>
      <c r="AF197" s="112">
        <f t="shared" si="79"/>
        <v>0</v>
      </c>
      <c r="AG197" s="112">
        <f t="shared" si="79"/>
        <v>0</v>
      </c>
      <c r="AH197" s="112">
        <f t="shared" si="79"/>
        <v>0</v>
      </c>
      <c r="AI197" s="112">
        <f t="shared" si="79"/>
        <v>0</v>
      </c>
      <c r="AJ197" s="112">
        <f t="shared" si="79"/>
        <v>0</v>
      </c>
      <c r="AK197" s="112">
        <f t="shared" si="79"/>
        <v>0</v>
      </c>
      <c r="AL197" s="112">
        <f t="shared" si="79"/>
        <v>0</v>
      </c>
      <c r="AM197" s="112">
        <f t="shared" si="79"/>
        <v>0</v>
      </c>
      <c r="AN197" s="112">
        <f t="shared" si="79"/>
        <v>0</v>
      </c>
      <c r="AO197" s="112">
        <f t="shared" si="79"/>
        <v>0</v>
      </c>
      <c r="AP197" s="112">
        <f t="shared" si="79"/>
        <v>0</v>
      </c>
      <c r="AQ197" s="112">
        <f t="shared" si="79"/>
        <v>0</v>
      </c>
    </row>
    <row r="198" spans="2:83" ht="15.75" thickTop="1" x14ac:dyDescent="0.25"/>
    <row r="199" spans="2:83" x14ac:dyDescent="0.25">
      <c r="B199" s="23"/>
      <c r="C199" s="23" t="s">
        <v>195</v>
      </c>
      <c r="D199" s="23"/>
      <c r="E199" s="23"/>
      <c r="F199" s="23"/>
      <c r="G199" s="23"/>
      <c r="H199" s="115">
        <f>SUM(H179:H198)</f>
        <v>140000</v>
      </c>
      <c r="I199" s="115">
        <f t="shared" ref="I199:AQ199" si="83">SUM(I179:I198)</f>
        <v>340000</v>
      </c>
      <c r="J199" s="115">
        <f t="shared" si="83"/>
        <v>540000</v>
      </c>
      <c r="K199" s="115">
        <f t="shared" si="83"/>
        <v>740000</v>
      </c>
      <c r="L199" s="115">
        <f t="shared" si="83"/>
        <v>940000</v>
      </c>
      <c r="M199" s="115">
        <f t="shared" si="83"/>
        <v>1140000</v>
      </c>
      <c r="N199" s="115">
        <f t="shared" si="83"/>
        <v>1340000</v>
      </c>
      <c r="O199" s="115">
        <f t="shared" si="83"/>
        <v>1540000</v>
      </c>
      <c r="P199" s="115">
        <f t="shared" si="83"/>
        <v>1740000</v>
      </c>
      <c r="Q199" s="115">
        <f t="shared" si="83"/>
        <v>1940000</v>
      </c>
      <c r="R199" s="115">
        <f t="shared" si="83"/>
        <v>2140000</v>
      </c>
      <c r="S199" s="115">
        <f t="shared" si="83"/>
        <v>2340000</v>
      </c>
      <c r="T199" s="115">
        <f t="shared" si="83"/>
        <v>2540000</v>
      </c>
      <c r="U199" s="115">
        <f t="shared" si="83"/>
        <v>2740000</v>
      </c>
      <c r="V199" s="115">
        <f t="shared" si="83"/>
        <v>2940000</v>
      </c>
      <c r="W199" s="115">
        <f t="shared" si="83"/>
        <v>3140000</v>
      </c>
      <c r="X199" s="115">
        <f t="shared" si="83"/>
        <v>3340000</v>
      </c>
      <c r="Y199" s="115">
        <f t="shared" si="83"/>
        <v>3540000</v>
      </c>
      <c r="Z199" s="115">
        <f t="shared" si="83"/>
        <v>3740000</v>
      </c>
      <c r="AA199" s="115">
        <f t="shared" si="83"/>
        <v>3940000</v>
      </c>
      <c r="AB199" s="115">
        <f t="shared" si="83"/>
        <v>4140000</v>
      </c>
      <c r="AC199" s="115">
        <f t="shared" si="83"/>
        <v>4340000</v>
      </c>
      <c r="AD199" s="115">
        <f t="shared" si="83"/>
        <v>4540000</v>
      </c>
      <c r="AE199" s="115">
        <f t="shared" si="83"/>
        <v>4740000</v>
      </c>
      <c r="AF199" s="115">
        <f t="shared" si="83"/>
        <v>4940000</v>
      </c>
      <c r="AG199" s="115">
        <f t="shared" si="83"/>
        <v>5140000</v>
      </c>
      <c r="AH199" s="115">
        <f t="shared" si="83"/>
        <v>5340000</v>
      </c>
      <c r="AI199" s="115">
        <f t="shared" si="83"/>
        <v>5540000</v>
      </c>
      <c r="AJ199" s="115">
        <f t="shared" si="83"/>
        <v>5740000</v>
      </c>
      <c r="AK199" s="115">
        <f t="shared" si="83"/>
        <v>5940000</v>
      </c>
      <c r="AL199" s="115">
        <f t="shared" si="83"/>
        <v>6140000</v>
      </c>
      <c r="AM199" s="115">
        <f t="shared" si="83"/>
        <v>6340000</v>
      </c>
      <c r="AN199" s="115">
        <f t="shared" si="83"/>
        <v>6540000</v>
      </c>
      <c r="AO199" s="115">
        <f t="shared" si="83"/>
        <v>6740000</v>
      </c>
      <c r="AP199" s="115">
        <f t="shared" si="83"/>
        <v>6940000</v>
      </c>
      <c r="AQ199" s="115">
        <f t="shared" si="83"/>
        <v>7140000</v>
      </c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</row>
    <row r="203" spans="2:83" x14ac:dyDescent="0.25">
      <c r="B203" t="s">
        <v>212</v>
      </c>
      <c r="H203" s="115">
        <f>+H126-H175</f>
        <v>-90000</v>
      </c>
      <c r="I203" s="115">
        <f t="shared" ref="I203:AQ203" si="84">+I126-I175</f>
        <v>-126000</v>
      </c>
      <c r="J203" s="115">
        <f t="shared" si="84"/>
        <v>-126000</v>
      </c>
      <c r="K203" s="115">
        <f t="shared" si="84"/>
        <v>-126000</v>
      </c>
      <c r="L203" s="115">
        <f t="shared" si="84"/>
        <v>-126000</v>
      </c>
      <c r="M203" s="115">
        <f t="shared" si="84"/>
        <v>-126000</v>
      </c>
      <c r="N203" s="115">
        <f t="shared" si="84"/>
        <v>-126000</v>
      </c>
      <c r="O203" s="115">
        <f t="shared" si="84"/>
        <v>-126000</v>
      </c>
      <c r="P203" s="115">
        <f t="shared" si="84"/>
        <v>-126000</v>
      </c>
      <c r="Q203" s="115">
        <f t="shared" si="84"/>
        <v>-126000</v>
      </c>
      <c r="R203" s="115">
        <f t="shared" si="84"/>
        <v>-126000</v>
      </c>
      <c r="S203" s="115">
        <f t="shared" si="84"/>
        <v>-126000</v>
      </c>
      <c r="T203" s="115">
        <f t="shared" si="84"/>
        <v>-126000</v>
      </c>
      <c r="U203" s="115">
        <f t="shared" si="84"/>
        <v>-126000</v>
      </c>
      <c r="V203" s="115">
        <f t="shared" si="84"/>
        <v>-126000</v>
      </c>
      <c r="W203" s="115">
        <f t="shared" si="84"/>
        <v>-126000</v>
      </c>
      <c r="X203" s="115">
        <f t="shared" si="84"/>
        <v>-126000</v>
      </c>
      <c r="Y203" s="115">
        <f t="shared" si="84"/>
        <v>-126000</v>
      </c>
      <c r="Z203" s="115">
        <f t="shared" si="84"/>
        <v>-126000</v>
      </c>
      <c r="AA203" s="115">
        <f t="shared" si="84"/>
        <v>-126000</v>
      </c>
      <c r="AB203" s="115">
        <f t="shared" si="84"/>
        <v>-126000</v>
      </c>
      <c r="AC203" s="115">
        <f t="shared" si="84"/>
        <v>-126000</v>
      </c>
      <c r="AD203" s="115">
        <f t="shared" si="84"/>
        <v>-126000</v>
      </c>
      <c r="AE203" s="115">
        <f t="shared" si="84"/>
        <v>-126000</v>
      </c>
      <c r="AF203" s="115">
        <f t="shared" si="84"/>
        <v>-126000</v>
      </c>
      <c r="AG203" s="115">
        <f t="shared" si="84"/>
        <v>-126000</v>
      </c>
      <c r="AH203" s="115">
        <f t="shared" si="84"/>
        <v>-126000</v>
      </c>
      <c r="AI203" s="115">
        <f t="shared" si="84"/>
        <v>-126000</v>
      </c>
      <c r="AJ203" s="115">
        <f t="shared" si="84"/>
        <v>-126000</v>
      </c>
      <c r="AK203" s="115">
        <f t="shared" si="84"/>
        <v>-126000</v>
      </c>
      <c r="AL203" s="115">
        <f t="shared" si="84"/>
        <v>-126000</v>
      </c>
      <c r="AM203" s="115">
        <f t="shared" si="84"/>
        <v>-126000</v>
      </c>
      <c r="AN203" s="115">
        <f t="shared" si="84"/>
        <v>-126000</v>
      </c>
      <c r="AO203" s="115">
        <f t="shared" si="84"/>
        <v>-126000</v>
      </c>
      <c r="AP203" s="115">
        <f t="shared" si="84"/>
        <v>-126000</v>
      </c>
      <c r="AQ203" s="115">
        <f t="shared" si="84"/>
        <v>-126000</v>
      </c>
    </row>
  </sheetData>
  <dataValidations count="2">
    <dataValidation type="list" allowBlank="1" showInputMessage="1" showErrorMessage="1" sqref="C9:C27">
      <formula1>$A$9:$A$14</formula1>
    </dataValidation>
    <dataValidation type="list" allowBlank="1" showInputMessage="1" showErrorMessage="1" sqref="E155:F173">
      <formula1>$A$155:$A$156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'C:\Users\gianluca.imperiale\AppData\Local\Temp\wzc108\Work shop 7 giugno\[lez 23 -Modulo Investimenti.xlsx]app'!#REF!</xm:f>
          </x14:formula1>
          <xm:sqref>C28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AM207"/>
  <sheetViews>
    <sheetView showGridLines="0" workbookViewId="0">
      <selection activeCell="D47" sqref="D47"/>
    </sheetView>
  </sheetViews>
  <sheetFormatPr defaultColWidth="13.5703125" defaultRowHeight="15" x14ac:dyDescent="0.25"/>
  <cols>
    <col min="2" max="2" width="32.7109375" bestFit="1" customWidth="1"/>
  </cols>
  <sheetData>
    <row r="1" spans="1:39" ht="15.75" thickBot="1" x14ac:dyDescent="0.3"/>
    <row r="2" spans="1:39" ht="16.5" thickTop="1" thickBot="1" x14ac:dyDescent="0.3">
      <c r="B2" s="63" t="s">
        <v>156</v>
      </c>
      <c r="C2" s="117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6.5" thickTop="1" thickBot="1" x14ac:dyDescent="0.3">
      <c r="B3" s="63" t="s">
        <v>475</v>
      </c>
      <c r="C3" s="130">
        <f>1800*14</f>
        <v>25200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6.5" thickTop="1" thickBot="1" x14ac:dyDescent="0.3">
      <c r="B4" s="63" t="s">
        <v>157</v>
      </c>
      <c r="C4" s="131">
        <v>0.3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ht="16.5" thickTop="1" thickBot="1" x14ac:dyDescent="0.3">
      <c r="B5" s="63" t="s">
        <v>158</v>
      </c>
      <c r="C5" s="131">
        <v>0.01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6.5" thickTop="1" thickBot="1" x14ac:dyDescent="0.3">
      <c r="B6" s="63" t="s">
        <v>159</v>
      </c>
      <c r="C6" s="131">
        <v>7.4999999999999997E-2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ht="15.75" thickTop="1" x14ac:dyDescent="0.25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x14ac:dyDescent="0.25">
      <c r="A8" t="s">
        <v>169</v>
      </c>
      <c r="B8" s="67"/>
      <c r="C8" s="67"/>
      <c r="D8" s="67"/>
      <c r="E8" s="67"/>
      <c r="F8" s="67"/>
      <c r="G8" s="67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x14ac:dyDescent="0.25">
      <c r="A9" t="s">
        <v>170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25">
      <c r="A10" t="s">
        <v>171</v>
      </c>
      <c r="B10" s="67"/>
      <c r="C10" s="67"/>
      <c r="D10" s="67"/>
      <c r="E10" s="67"/>
      <c r="F10" s="67"/>
      <c r="G10" s="67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15.75" thickBot="1" x14ac:dyDescent="0.3">
      <c r="A11" t="s">
        <v>172</v>
      </c>
      <c r="B11" s="66"/>
      <c r="C11" s="66"/>
      <c r="D11" s="67"/>
      <c r="E11" s="67"/>
      <c r="F11" s="67"/>
      <c r="G11" s="67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6.5" thickTop="1" thickBot="1" x14ac:dyDescent="0.3">
      <c r="A12" t="s">
        <v>173</v>
      </c>
      <c r="B12" s="63" t="s">
        <v>161</v>
      </c>
      <c r="C12" s="132">
        <v>1.4999999999999999E-2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1:39" ht="15.75" thickTop="1" x14ac:dyDescent="0.25">
      <c r="A13" t="s">
        <v>174</v>
      </c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x14ac:dyDescent="0.25">
      <c r="A14" t="s">
        <v>175</v>
      </c>
      <c r="B14" s="6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 ht="15.75" thickBot="1" x14ac:dyDescent="0.3">
      <c r="A15" t="s">
        <v>176</v>
      </c>
      <c r="B15" s="64"/>
      <c r="C15" s="6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ht="16.5" thickTop="1" thickBot="1" x14ac:dyDescent="0.3">
      <c r="A16" t="s">
        <v>177</v>
      </c>
      <c r="B16" s="63" t="s">
        <v>162</v>
      </c>
      <c r="C16" s="64"/>
      <c r="D16" s="68" t="str">
        <f>+SPanno!D6</f>
        <v>ANNO 1</v>
      </c>
      <c r="E16" s="68" t="str">
        <f>+SPanno!E6</f>
        <v>ANNO 2</v>
      </c>
      <c r="F16" s="68" t="str">
        <f>+SPanno!F6</f>
        <v>ANNO 3</v>
      </c>
      <c r="G16" s="68" t="str">
        <f>+SPanno!G6</f>
        <v>ANNO 4</v>
      </c>
      <c r="H16" s="68" t="str">
        <f>+SPanno!H6</f>
        <v>ANNO 5</v>
      </c>
      <c r="I16" s="68" t="str">
        <f>+SPanno!I6</f>
        <v>ANNO 6</v>
      </c>
      <c r="J16" s="68" t="str">
        <f>+SPanno!J6</f>
        <v>ANNO 7</v>
      </c>
      <c r="K16" s="68" t="str">
        <f>+SPanno!K6</f>
        <v>ANNO 8</v>
      </c>
      <c r="L16" s="68" t="str">
        <f>+SPanno!L6</f>
        <v>ANNO 9</v>
      </c>
      <c r="M16" s="68" t="str">
        <f>+SPanno!M6</f>
        <v>ANNO 10</v>
      </c>
      <c r="N16" s="68" t="str">
        <f>+SPanno!N6</f>
        <v>ANNO 11</v>
      </c>
      <c r="O16" s="68" t="str">
        <f>+SPanno!O6</f>
        <v>ANNO 12</v>
      </c>
      <c r="P16" s="68" t="str">
        <f>+SPanno!P6</f>
        <v>ANNO 13</v>
      </c>
      <c r="Q16" s="68" t="str">
        <f>+SPanno!Q6</f>
        <v>ANNO 14</v>
      </c>
      <c r="R16" s="68" t="str">
        <f>+SPanno!R6</f>
        <v>ANNO 15</v>
      </c>
      <c r="S16" s="68" t="str">
        <f>+SPanno!S6</f>
        <v>ANNO 16</v>
      </c>
      <c r="T16" s="68" t="str">
        <f>+SPanno!T6</f>
        <v>ANNO 17</v>
      </c>
      <c r="U16" s="68" t="str">
        <f>+SPanno!U6</f>
        <v>ANNO 18</v>
      </c>
      <c r="V16" s="68" t="str">
        <f>+SPanno!V6</f>
        <v>ANNO 19</v>
      </c>
      <c r="W16" s="68" t="str">
        <f>+SPanno!W6</f>
        <v>ANNO 20</v>
      </c>
      <c r="X16" s="68" t="str">
        <f>+SPanno!X6</f>
        <v>ANNO 21</v>
      </c>
      <c r="Y16" s="68" t="str">
        <f>+SPanno!Y6</f>
        <v>ANNO 22</v>
      </c>
      <c r="Z16" s="68" t="str">
        <f>+SPanno!Z6</f>
        <v>ANNO 23</v>
      </c>
      <c r="AA16" s="68" t="str">
        <f>+SPanno!AA6</f>
        <v>ANNO 24</v>
      </c>
      <c r="AB16" s="68" t="str">
        <f>+SPanno!AB6</f>
        <v>ANNO 25</v>
      </c>
      <c r="AC16" s="68" t="str">
        <f>+SPanno!AC6</f>
        <v>ANNO 26</v>
      </c>
      <c r="AD16" s="68" t="str">
        <f>+SPanno!AD6</f>
        <v>ANNO 27</v>
      </c>
      <c r="AE16" s="68" t="str">
        <f>+SPanno!AE6</f>
        <v>ANNO 28</v>
      </c>
      <c r="AF16" s="68" t="str">
        <f>+SPanno!AF6</f>
        <v>ANNO 29</v>
      </c>
      <c r="AG16" s="68" t="str">
        <f>+SPanno!AG6</f>
        <v>ANNO 30</v>
      </c>
      <c r="AH16" s="68" t="str">
        <f>+SPanno!AH6</f>
        <v>ANNO 31</v>
      </c>
      <c r="AI16" s="68" t="str">
        <f>+SPanno!AI6</f>
        <v>ANNO 32</v>
      </c>
      <c r="AJ16" s="68" t="str">
        <f>+SPanno!AJ6</f>
        <v>ANNO 33</v>
      </c>
      <c r="AK16" s="68" t="str">
        <f>+SPanno!AK6</f>
        <v>ANNO 34</v>
      </c>
      <c r="AL16" s="68" t="str">
        <f>+SPanno!AL6</f>
        <v>ANNO 35</v>
      </c>
      <c r="AM16" s="68" t="str">
        <f>+SPanno!AM6</f>
        <v>ANNO 36</v>
      </c>
    </row>
    <row r="17" spans="1:39" ht="16.5" thickTop="1" thickBot="1" x14ac:dyDescent="0.3">
      <c r="A17" t="s">
        <v>178</v>
      </c>
      <c r="B17" s="63" t="s">
        <v>163</v>
      </c>
      <c r="C17" s="64"/>
      <c r="D17" s="133">
        <v>1</v>
      </c>
      <c r="E17" s="133">
        <v>1</v>
      </c>
      <c r="F17" s="133">
        <v>1</v>
      </c>
      <c r="G17" s="133">
        <v>1</v>
      </c>
      <c r="H17" s="133">
        <v>1</v>
      </c>
      <c r="I17" s="133">
        <v>1</v>
      </c>
      <c r="J17" s="133">
        <v>1</v>
      </c>
      <c r="K17" s="133">
        <v>1</v>
      </c>
      <c r="L17" s="133">
        <v>1</v>
      </c>
      <c r="M17" s="133">
        <v>1</v>
      </c>
      <c r="N17" s="133">
        <v>1</v>
      </c>
      <c r="O17" s="133">
        <v>1</v>
      </c>
      <c r="P17" s="133">
        <v>1</v>
      </c>
      <c r="Q17" s="133">
        <v>1</v>
      </c>
      <c r="R17" s="133">
        <v>1</v>
      </c>
      <c r="S17" s="133">
        <v>1</v>
      </c>
      <c r="T17" s="133">
        <v>1</v>
      </c>
      <c r="U17" s="133">
        <v>1</v>
      </c>
      <c r="V17" s="133">
        <v>1</v>
      </c>
      <c r="W17" s="133">
        <v>1</v>
      </c>
      <c r="X17" s="133">
        <v>1</v>
      </c>
      <c r="Y17" s="133">
        <v>1</v>
      </c>
      <c r="Z17" s="133">
        <v>1</v>
      </c>
      <c r="AA17" s="133">
        <v>1</v>
      </c>
      <c r="AB17" s="133">
        <v>1</v>
      </c>
      <c r="AC17" s="133">
        <v>1</v>
      </c>
      <c r="AD17" s="133">
        <v>1</v>
      </c>
      <c r="AE17" s="133">
        <v>1</v>
      </c>
      <c r="AF17" s="133">
        <v>1</v>
      </c>
      <c r="AG17" s="133">
        <v>1</v>
      </c>
      <c r="AH17" s="133">
        <v>1</v>
      </c>
      <c r="AI17" s="133">
        <v>1</v>
      </c>
      <c r="AJ17" s="133">
        <v>1</v>
      </c>
      <c r="AK17" s="133">
        <v>1</v>
      </c>
      <c r="AL17" s="133">
        <v>1</v>
      </c>
      <c r="AM17" s="133">
        <v>1</v>
      </c>
    </row>
    <row r="18" spans="1:39" ht="15.75" thickTop="1" x14ac:dyDescent="0.25">
      <c r="A18" t="s">
        <v>179</v>
      </c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1:39" x14ac:dyDescent="0.25">
      <c r="A19" t="s">
        <v>160</v>
      </c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x14ac:dyDescent="0.25"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1:39" x14ac:dyDescent="0.25"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s="44" customFormat="1" ht="15.75" thickBot="1" x14ac:dyDescent="0.3">
      <c r="B22" s="106" t="s">
        <v>107</v>
      </c>
      <c r="C22" s="106"/>
      <c r="D22" s="106">
        <v>0</v>
      </c>
      <c r="E22" s="106">
        <f>+D22+1</f>
        <v>1</v>
      </c>
      <c r="F22" s="106">
        <f t="shared" ref="F22:AM22" si="0">+E22+1</f>
        <v>2</v>
      </c>
      <c r="G22" s="106">
        <f t="shared" si="0"/>
        <v>3</v>
      </c>
      <c r="H22" s="106">
        <f t="shared" si="0"/>
        <v>4</v>
      </c>
      <c r="I22" s="106">
        <f t="shared" si="0"/>
        <v>5</v>
      </c>
      <c r="J22" s="106">
        <f t="shared" si="0"/>
        <v>6</v>
      </c>
      <c r="K22" s="106">
        <f t="shared" si="0"/>
        <v>7</v>
      </c>
      <c r="L22" s="106">
        <f t="shared" si="0"/>
        <v>8</v>
      </c>
      <c r="M22" s="106">
        <f t="shared" si="0"/>
        <v>9</v>
      </c>
      <c r="N22" s="106">
        <f t="shared" si="0"/>
        <v>10</v>
      </c>
      <c r="O22" s="106">
        <f t="shared" si="0"/>
        <v>11</v>
      </c>
      <c r="P22" s="106">
        <f t="shared" si="0"/>
        <v>12</v>
      </c>
      <c r="Q22" s="106">
        <f t="shared" si="0"/>
        <v>13</v>
      </c>
      <c r="R22" s="106">
        <f t="shared" si="0"/>
        <v>14</v>
      </c>
      <c r="S22" s="106">
        <f t="shared" si="0"/>
        <v>15</v>
      </c>
      <c r="T22" s="106">
        <f t="shared" si="0"/>
        <v>16</v>
      </c>
      <c r="U22" s="106">
        <f t="shared" si="0"/>
        <v>17</v>
      </c>
      <c r="V22" s="106">
        <f t="shared" si="0"/>
        <v>18</v>
      </c>
      <c r="W22" s="106">
        <f t="shared" si="0"/>
        <v>19</v>
      </c>
      <c r="X22" s="106">
        <f t="shared" si="0"/>
        <v>20</v>
      </c>
      <c r="Y22" s="106">
        <f t="shared" si="0"/>
        <v>21</v>
      </c>
      <c r="Z22" s="106">
        <f t="shared" si="0"/>
        <v>22</v>
      </c>
      <c r="AA22" s="106">
        <f t="shared" si="0"/>
        <v>23</v>
      </c>
      <c r="AB22" s="106">
        <f t="shared" si="0"/>
        <v>24</v>
      </c>
      <c r="AC22" s="106">
        <f t="shared" si="0"/>
        <v>25</v>
      </c>
      <c r="AD22" s="106">
        <f t="shared" si="0"/>
        <v>26</v>
      </c>
      <c r="AE22" s="106">
        <f t="shared" si="0"/>
        <v>27</v>
      </c>
      <c r="AF22" s="106">
        <f t="shared" si="0"/>
        <v>28</v>
      </c>
      <c r="AG22" s="106">
        <f t="shared" si="0"/>
        <v>29</v>
      </c>
      <c r="AH22" s="106">
        <f t="shared" si="0"/>
        <v>30</v>
      </c>
      <c r="AI22" s="106">
        <f t="shared" si="0"/>
        <v>31</v>
      </c>
      <c r="AJ22" s="106">
        <f t="shared" si="0"/>
        <v>32</v>
      </c>
      <c r="AK22" s="106">
        <f t="shared" si="0"/>
        <v>33</v>
      </c>
      <c r="AL22" s="106">
        <f t="shared" si="0"/>
        <v>34</v>
      </c>
      <c r="AM22" s="106">
        <f t="shared" si="0"/>
        <v>35</v>
      </c>
    </row>
    <row r="23" spans="1:39" ht="16.5" thickTop="1" thickBot="1" x14ac:dyDescent="0.3">
      <c r="B23" s="63" t="s">
        <v>164</v>
      </c>
      <c r="C23" s="64"/>
      <c r="D23" s="68" t="str">
        <f>+D16</f>
        <v>ANNO 1</v>
      </c>
      <c r="E23" s="68" t="str">
        <f t="shared" ref="E23:AM23" si="1">+E16</f>
        <v>ANNO 2</v>
      </c>
      <c r="F23" s="68" t="str">
        <f t="shared" si="1"/>
        <v>ANNO 3</v>
      </c>
      <c r="G23" s="68" t="str">
        <f t="shared" si="1"/>
        <v>ANNO 4</v>
      </c>
      <c r="H23" s="68" t="str">
        <f t="shared" si="1"/>
        <v>ANNO 5</v>
      </c>
      <c r="I23" s="68" t="str">
        <f t="shared" si="1"/>
        <v>ANNO 6</v>
      </c>
      <c r="J23" s="68" t="str">
        <f t="shared" si="1"/>
        <v>ANNO 7</v>
      </c>
      <c r="K23" s="68" t="str">
        <f t="shared" si="1"/>
        <v>ANNO 8</v>
      </c>
      <c r="L23" s="68" t="str">
        <f t="shared" si="1"/>
        <v>ANNO 9</v>
      </c>
      <c r="M23" s="68" t="str">
        <f t="shared" si="1"/>
        <v>ANNO 10</v>
      </c>
      <c r="N23" s="68" t="str">
        <f t="shared" si="1"/>
        <v>ANNO 11</v>
      </c>
      <c r="O23" s="68" t="str">
        <f t="shared" si="1"/>
        <v>ANNO 12</v>
      </c>
      <c r="P23" s="68" t="str">
        <f t="shared" si="1"/>
        <v>ANNO 13</v>
      </c>
      <c r="Q23" s="68" t="str">
        <f t="shared" si="1"/>
        <v>ANNO 14</v>
      </c>
      <c r="R23" s="68" t="str">
        <f t="shared" si="1"/>
        <v>ANNO 15</v>
      </c>
      <c r="S23" s="68" t="str">
        <f t="shared" si="1"/>
        <v>ANNO 16</v>
      </c>
      <c r="T23" s="68" t="str">
        <f t="shared" si="1"/>
        <v>ANNO 17</v>
      </c>
      <c r="U23" s="68" t="str">
        <f t="shared" si="1"/>
        <v>ANNO 18</v>
      </c>
      <c r="V23" s="68" t="str">
        <f t="shared" si="1"/>
        <v>ANNO 19</v>
      </c>
      <c r="W23" s="68" t="str">
        <f t="shared" si="1"/>
        <v>ANNO 20</v>
      </c>
      <c r="X23" s="68" t="str">
        <f t="shared" si="1"/>
        <v>ANNO 21</v>
      </c>
      <c r="Y23" s="68" t="str">
        <f t="shared" si="1"/>
        <v>ANNO 22</v>
      </c>
      <c r="Z23" s="68" t="str">
        <f t="shared" si="1"/>
        <v>ANNO 23</v>
      </c>
      <c r="AA23" s="68" t="str">
        <f t="shared" si="1"/>
        <v>ANNO 24</v>
      </c>
      <c r="AB23" s="68" t="str">
        <f t="shared" si="1"/>
        <v>ANNO 25</v>
      </c>
      <c r="AC23" s="68" t="str">
        <f t="shared" si="1"/>
        <v>ANNO 26</v>
      </c>
      <c r="AD23" s="68" t="str">
        <f t="shared" si="1"/>
        <v>ANNO 27</v>
      </c>
      <c r="AE23" s="68" t="str">
        <f t="shared" si="1"/>
        <v>ANNO 28</v>
      </c>
      <c r="AF23" s="68" t="str">
        <f t="shared" si="1"/>
        <v>ANNO 29</v>
      </c>
      <c r="AG23" s="68" t="str">
        <f t="shared" si="1"/>
        <v>ANNO 30</v>
      </c>
      <c r="AH23" s="68" t="str">
        <f t="shared" si="1"/>
        <v>ANNO 31</v>
      </c>
      <c r="AI23" s="68" t="str">
        <f t="shared" si="1"/>
        <v>ANNO 32</v>
      </c>
      <c r="AJ23" s="68" t="str">
        <f t="shared" si="1"/>
        <v>ANNO 33</v>
      </c>
      <c r="AK23" s="68" t="str">
        <f t="shared" si="1"/>
        <v>ANNO 34</v>
      </c>
      <c r="AL23" s="68" t="str">
        <f t="shared" si="1"/>
        <v>ANNO 35</v>
      </c>
      <c r="AM23" s="68" t="str">
        <f t="shared" si="1"/>
        <v>ANNO 36</v>
      </c>
    </row>
    <row r="24" spans="1:39" ht="16.5" thickTop="1" thickBot="1" x14ac:dyDescent="0.3">
      <c r="B24" s="63" t="s">
        <v>165</v>
      </c>
      <c r="C24" s="69"/>
      <c r="D24" s="134">
        <f>+($C$3*((1+$C12)^D22))</f>
        <v>25200</v>
      </c>
      <c r="E24" s="134">
        <f t="shared" ref="E24:AM24" si="2">+($C$3*((1+$C12)^E22))</f>
        <v>25577.999999999996</v>
      </c>
      <c r="F24" s="134">
        <f t="shared" si="2"/>
        <v>25961.669999999995</v>
      </c>
      <c r="G24" s="134">
        <f t="shared" si="2"/>
        <v>26351.095049999989</v>
      </c>
      <c r="H24" s="134">
        <f t="shared" si="2"/>
        <v>26746.361475749985</v>
      </c>
      <c r="I24" s="134">
        <f t="shared" si="2"/>
        <v>27147.556897886232</v>
      </c>
      <c r="J24" s="134">
        <f t="shared" si="2"/>
        <v>27554.770251354519</v>
      </c>
      <c r="K24" s="134">
        <f t="shared" si="2"/>
        <v>27968.091805124834</v>
      </c>
      <c r="L24" s="134">
        <f t="shared" si="2"/>
        <v>28387.613182201705</v>
      </c>
      <c r="M24" s="134">
        <f t="shared" si="2"/>
        <v>28813.427379934725</v>
      </c>
      <c r="N24" s="134">
        <f t="shared" si="2"/>
        <v>29245.628790633742</v>
      </c>
      <c r="O24" s="134">
        <f t="shared" si="2"/>
        <v>29684.313222493245</v>
      </c>
      <c r="P24" s="134">
        <f t="shared" si="2"/>
        <v>30129.577920830638</v>
      </c>
      <c r="Q24" s="134">
        <f t="shared" si="2"/>
        <v>30581.521589643096</v>
      </c>
      <c r="R24" s="134">
        <f t="shared" si="2"/>
        <v>31040.244413487733</v>
      </c>
      <c r="S24" s="134">
        <f t="shared" si="2"/>
        <v>31505.848079690048</v>
      </c>
      <c r="T24" s="134">
        <f t="shared" si="2"/>
        <v>31978.435800885392</v>
      </c>
      <c r="U24" s="134">
        <f t="shared" si="2"/>
        <v>32458.11233789867</v>
      </c>
      <c r="V24" s="134">
        <f t="shared" si="2"/>
        <v>32944.984022967146</v>
      </c>
      <c r="W24" s="134">
        <f t="shared" si="2"/>
        <v>33439.15878331165</v>
      </c>
      <c r="X24" s="134">
        <f t="shared" si="2"/>
        <v>33940.746165061319</v>
      </c>
      <c r="Y24" s="134">
        <f t="shared" si="2"/>
        <v>34449.857357537228</v>
      </c>
      <c r="Z24" s="134">
        <f t="shared" si="2"/>
        <v>34966.605217900287</v>
      </c>
      <c r="AA24" s="134">
        <f t="shared" si="2"/>
        <v>35491.104296168785</v>
      </c>
      <c r="AB24" s="134">
        <f t="shared" si="2"/>
        <v>36023.470860611313</v>
      </c>
      <c r="AC24" s="134">
        <f t="shared" si="2"/>
        <v>36563.822923520478</v>
      </c>
      <c r="AD24" s="134">
        <f t="shared" si="2"/>
        <v>37112.28026737328</v>
      </c>
      <c r="AE24" s="134">
        <f t="shared" si="2"/>
        <v>37668.964471383879</v>
      </c>
      <c r="AF24" s="134">
        <f t="shared" si="2"/>
        <v>38233.998938454621</v>
      </c>
      <c r="AG24" s="134">
        <f t="shared" si="2"/>
        <v>38807.508922531444</v>
      </c>
      <c r="AH24" s="134">
        <f t="shared" si="2"/>
        <v>39389.621556369406</v>
      </c>
      <c r="AI24" s="134">
        <f t="shared" si="2"/>
        <v>39980.465879714939</v>
      </c>
      <c r="AJ24" s="134">
        <f t="shared" si="2"/>
        <v>40580.17286791066</v>
      </c>
      <c r="AK24" s="134">
        <f t="shared" si="2"/>
        <v>41188.87546092931</v>
      </c>
      <c r="AL24" s="134">
        <f t="shared" si="2"/>
        <v>41806.708592843243</v>
      </c>
      <c r="AM24" s="134">
        <f t="shared" si="2"/>
        <v>42433.809221735894</v>
      </c>
    </row>
    <row r="25" spans="1:39" ht="16.5" thickTop="1" thickBot="1" x14ac:dyDescent="0.3">
      <c r="B25" s="63" t="s">
        <v>166</v>
      </c>
      <c r="C25" s="69"/>
      <c r="D25" s="134">
        <f>+D24*$C4</f>
        <v>7560</v>
      </c>
      <c r="E25" s="134">
        <f t="shared" ref="E25:AM25" si="3">+E24*$C4</f>
        <v>7673.3999999999987</v>
      </c>
      <c r="F25" s="134">
        <f t="shared" si="3"/>
        <v>7788.5009999999984</v>
      </c>
      <c r="G25" s="134">
        <f t="shared" si="3"/>
        <v>7905.3285149999965</v>
      </c>
      <c r="H25" s="134">
        <f t="shared" si="3"/>
        <v>8023.9084427249954</v>
      </c>
      <c r="I25" s="134">
        <f t="shared" si="3"/>
        <v>8144.2670693658692</v>
      </c>
      <c r="J25" s="134">
        <f t="shared" si="3"/>
        <v>8266.4310754063554</v>
      </c>
      <c r="K25" s="134">
        <f t="shared" si="3"/>
        <v>8390.4275415374505</v>
      </c>
      <c r="L25" s="134">
        <f t="shared" si="3"/>
        <v>8516.2839546605119</v>
      </c>
      <c r="M25" s="134">
        <f t="shared" si="3"/>
        <v>8644.0282139804167</v>
      </c>
      <c r="N25" s="134">
        <f t="shared" si="3"/>
        <v>8773.6886371901219</v>
      </c>
      <c r="O25" s="134">
        <f t="shared" si="3"/>
        <v>8905.2939667479732</v>
      </c>
      <c r="P25" s="134">
        <f t="shared" si="3"/>
        <v>9038.8733762491902</v>
      </c>
      <c r="Q25" s="134">
        <f t="shared" si="3"/>
        <v>9174.4564768929285</v>
      </c>
      <c r="R25" s="134">
        <f t="shared" si="3"/>
        <v>9312.0733240463196</v>
      </c>
      <c r="S25" s="134">
        <f t="shared" si="3"/>
        <v>9451.7544239070139</v>
      </c>
      <c r="T25" s="134">
        <f t="shared" si="3"/>
        <v>9593.5307402656181</v>
      </c>
      <c r="U25" s="134">
        <f t="shared" si="3"/>
        <v>9737.4337013696004</v>
      </c>
      <c r="V25" s="134">
        <f t="shared" si="3"/>
        <v>9883.4952068901439</v>
      </c>
      <c r="W25" s="134">
        <f t="shared" si="3"/>
        <v>10031.747634993495</v>
      </c>
      <c r="X25" s="134">
        <f t="shared" si="3"/>
        <v>10182.223849518396</v>
      </c>
      <c r="Y25" s="134">
        <f t="shared" si="3"/>
        <v>10334.957207261168</v>
      </c>
      <c r="Z25" s="134">
        <f t="shared" si="3"/>
        <v>10489.981565370086</v>
      </c>
      <c r="AA25" s="134">
        <f t="shared" si="3"/>
        <v>10647.331288850635</v>
      </c>
      <c r="AB25" s="134">
        <f t="shared" si="3"/>
        <v>10807.041258183393</v>
      </c>
      <c r="AC25" s="134">
        <f t="shared" si="3"/>
        <v>10969.146877056142</v>
      </c>
      <c r="AD25" s="134">
        <f t="shared" si="3"/>
        <v>11133.684080211984</v>
      </c>
      <c r="AE25" s="134">
        <f t="shared" si="3"/>
        <v>11300.689341415164</v>
      </c>
      <c r="AF25" s="134">
        <f t="shared" si="3"/>
        <v>11470.199681536385</v>
      </c>
      <c r="AG25" s="134">
        <f t="shared" si="3"/>
        <v>11642.252676759434</v>
      </c>
      <c r="AH25" s="134">
        <f t="shared" si="3"/>
        <v>11816.886466910821</v>
      </c>
      <c r="AI25" s="134">
        <f t="shared" si="3"/>
        <v>11994.139763914482</v>
      </c>
      <c r="AJ25" s="134">
        <f t="shared" si="3"/>
        <v>12174.051860373198</v>
      </c>
      <c r="AK25" s="134">
        <f t="shared" si="3"/>
        <v>12356.662638278793</v>
      </c>
      <c r="AL25" s="134">
        <f t="shared" si="3"/>
        <v>12542.012577852973</v>
      </c>
      <c r="AM25" s="134">
        <f t="shared" si="3"/>
        <v>12730.142766520768</v>
      </c>
    </row>
    <row r="26" spans="1:39" ht="16.5" thickTop="1" thickBot="1" x14ac:dyDescent="0.3">
      <c r="B26" s="63" t="s">
        <v>167</v>
      </c>
      <c r="C26" s="69"/>
      <c r="D26" s="134">
        <f>+D24*$C5</f>
        <v>252</v>
      </c>
      <c r="E26" s="134">
        <f t="shared" ref="E26:AM26" si="4">+E24*$C5</f>
        <v>255.77999999999997</v>
      </c>
      <c r="F26" s="134">
        <f t="shared" si="4"/>
        <v>259.61669999999992</v>
      </c>
      <c r="G26" s="134">
        <f t="shared" si="4"/>
        <v>263.51095049999992</v>
      </c>
      <c r="H26" s="134">
        <f t="shared" si="4"/>
        <v>267.46361475749984</v>
      </c>
      <c r="I26" s="134">
        <f t="shared" si="4"/>
        <v>271.47556897886233</v>
      </c>
      <c r="J26" s="134">
        <f t="shared" si="4"/>
        <v>275.54770251354518</v>
      </c>
      <c r="K26" s="134">
        <f t="shared" si="4"/>
        <v>279.68091805124834</v>
      </c>
      <c r="L26" s="134">
        <f t="shared" si="4"/>
        <v>283.87613182201704</v>
      </c>
      <c r="M26" s="134">
        <f t="shared" si="4"/>
        <v>288.13427379934723</v>
      </c>
      <c r="N26" s="134">
        <f t="shared" si="4"/>
        <v>292.45628790633742</v>
      </c>
      <c r="O26" s="134">
        <f t="shared" si="4"/>
        <v>296.84313222493245</v>
      </c>
      <c r="P26" s="134">
        <f t="shared" si="4"/>
        <v>301.29577920830639</v>
      </c>
      <c r="Q26" s="134">
        <f t="shared" si="4"/>
        <v>305.81521589643097</v>
      </c>
      <c r="R26" s="134">
        <f t="shared" si="4"/>
        <v>310.40244413487733</v>
      </c>
      <c r="S26" s="134">
        <f t="shared" si="4"/>
        <v>315.05848079690048</v>
      </c>
      <c r="T26" s="134">
        <f t="shared" si="4"/>
        <v>319.78435800885393</v>
      </c>
      <c r="U26" s="134">
        <f t="shared" si="4"/>
        <v>324.58112337898672</v>
      </c>
      <c r="V26" s="134">
        <f t="shared" si="4"/>
        <v>329.44984022967145</v>
      </c>
      <c r="W26" s="134">
        <f t="shared" si="4"/>
        <v>334.39158783311649</v>
      </c>
      <c r="X26" s="134">
        <f t="shared" si="4"/>
        <v>339.40746165061319</v>
      </c>
      <c r="Y26" s="134">
        <f t="shared" si="4"/>
        <v>344.49857357537229</v>
      </c>
      <c r="Z26" s="134">
        <f t="shared" si="4"/>
        <v>349.66605217900286</v>
      </c>
      <c r="AA26" s="134">
        <f t="shared" si="4"/>
        <v>354.91104296168788</v>
      </c>
      <c r="AB26" s="134">
        <f t="shared" si="4"/>
        <v>360.23470860611314</v>
      </c>
      <c r="AC26" s="134">
        <f t="shared" si="4"/>
        <v>365.63822923520479</v>
      </c>
      <c r="AD26" s="134">
        <f t="shared" si="4"/>
        <v>371.12280267373279</v>
      </c>
      <c r="AE26" s="134">
        <f t="shared" si="4"/>
        <v>376.68964471383879</v>
      </c>
      <c r="AF26" s="134">
        <f t="shared" si="4"/>
        <v>382.33998938454624</v>
      </c>
      <c r="AG26" s="134">
        <f t="shared" si="4"/>
        <v>388.07508922531446</v>
      </c>
      <c r="AH26" s="134">
        <f t="shared" si="4"/>
        <v>393.89621556369406</v>
      </c>
      <c r="AI26" s="134">
        <f t="shared" si="4"/>
        <v>399.80465879714939</v>
      </c>
      <c r="AJ26" s="134">
        <f t="shared" si="4"/>
        <v>405.80172867910659</v>
      </c>
      <c r="AK26" s="134">
        <f t="shared" si="4"/>
        <v>411.88875460929313</v>
      </c>
      <c r="AL26" s="134">
        <f t="shared" si="4"/>
        <v>418.06708592843245</v>
      </c>
      <c r="AM26" s="134">
        <f t="shared" si="4"/>
        <v>424.33809221735896</v>
      </c>
    </row>
    <row r="27" spans="1:39" ht="16.5" thickTop="1" thickBot="1" x14ac:dyDescent="0.3">
      <c r="B27" s="63" t="s">
        <v>168</v>
      </c>
      <c r="C27" s="69"/>
      <c r="D27" s="134">
        <f>+D24*$C6</f>
        <v>1890</v>
      </c>
      <c r="E27" s="134">
        <f t="shared" ref="E27:AM27" si="5">+E24*$C6</f>
        <v>1918.3499999999997</v>
      </c>
      <c r="F27" s="134">
        <f t="shared" si="5"/>
        <v>1947.1252499999996</v>
      </c>
      <c r="G27" s="134">
        <f t="shared" si="5"/>
        <v>1976.3321287499991</v>
      </c>
      <c r="H27" s="134">
        <f t="shared" si="5"/>
        <v>2005.9771106812489</v>
      </c>
      <c r="I27" s="134">
        <f t="shared" si="5"/>
        <v>2036.0667673414673</v>
      </c>
      <c r="J27" s="134">
        <f t="shared" si="5"/>
        <v>2066.6077688515888</v>
      </c>
      <c r="K27" s="134">
        <f t="shared" si="5"/>
        <v>2097.6068853843626</v>
      </c>
      <c r="L27" s="134">
        <f t="shared" si="5"/>
        <v>2129.070988665128</v>
      </c>
      <c r="M27" s="134">
        <f t="shared" si="5"/>
        <v>2161.0070534951042</v>
      </c>
      <c r="N27" s="134">
        <f t="shared" si="5"/>
        <v>2193.4221592975305</v>
      </c>
      <c r="O27" s="134">
        <f t="shared" si="5"/>
        <v>2226.3234916869933</v>
      </c>
      <c r="P27" s="134">
        <f t="shared" si="5"/>
        <v>2259.7183440622975</v>
      </c>
      <c r="Q27" s="134">
        <f t="shared" si="5"/>
        <v>2293.6141192232321</v>
      </c>
      <c r="R27" s="134">
        <f t="shared" si="5"/>
        <v>2328.0183310115799</v>
      </c>
      <c r="S27" s="134">
        <f t="shared" si="5"/>
        <v>2362.9386059767535</v>
      </c>
      <c r="T27" s="134">
        <f t="shared" si="5"/>
        <v>2398.3826850664045</v>
      </c>
      <c r="U27" s="134">
        <f t="shared" si="5"/>
        <v>2434.3584253424001</v>
      </c>
      <c r="V27" s="134">
        <f t="shared" si="5"/>
        <v>2470.873801722536</v>
      </c>
      <c r="W27" s="134">
        <f t="shared" si="5"/>
        <v>2507.9369087483738</v>
      </c>
      <c r="X27" s="134">
        <f t="shared" si="5"/>
        <v>2545.5559623795989</v>
      </c>
      <c r="Y27" s="134">
        <f t="shared" si="5"/>
        <v>2583.739301815292</v>
      </c>
      <c r="Z27" s="134">
        <f t="shared" si="5"/>
        <v>2622.4953913425215</v>
      </c>
      <c r="AA27" s="134">
        <f t="shared" si="5"/>
        <v>2661.8328222126588</v>
      </c>
      <c r="AB27" s="134">
        <f t="shared" si="5"/>
        <v>2701.7603145458484</v>
      </c>
      <c r="AC27" s="134">
        <f t="shared" si="5"/>
        <v>2742.2867192640356</v>
      </c>
      <c r="AD27" s="134">
        <f t="shared" si="5"/>
        <v>2783.421020052996</v>
      </c>
      <c r="AE27" s="134">
        <f t="shared" si="5"/>
        <v>2825.1723353537909</v>
      </c>
      <c r="AF27" s="134">
        <f t="shared" si="5"/>
        <v>2867.5499203840964</v>
      </c>
      <c r="AG27" s="134">
        <f t="shared" si="5"/>
        <v>2910.5631691898584</v>
      </c>
      <c r="AH27" s="134">
        <f t="shared" si="5"/>
        <v>2954.2216167277052</v>
      </c>
      <c r="AI27" s="134">
        <f t="shared" si="5"/>
        <v>2998.5349409786204</v>
      </c>
      <c r="AJ27" s="134">
        <f t="shared" si="5"/>
        <v>3043.5129650932995</v>
      </c>
      <c r="AK27" s="134">
        <f t="shared" si="5"/>
        <v>3089.1656595696982</v>
      </c>
      <c r="AL27" s="134">
        <f t="shared" si="5"/>
        <v>3135.5031444632432</v>
      </c>
      <c r="AM27" s="134">
        <f t="shared" si="5"/>
        <v>3182.5356916301921</v>
      </c>
    </row>
    <row r="28" spans="1:39" s="137" customFormat="1" ht="15.75" thickTop="1" x14ac:dyDescent="0.25">
      <c r="B28" s="138" t="s">
        <v>151</v>
      </c>
      <c r="C28" s="138"/>
      <c r="D28" s="139">
        <f t="shared" ref="D28:AM28" si="6">SUM(D24:D27)</f>
        <v>34902</v>
      </c>
      <c r="E28" s="139">
        <f t="shared" si="6"/>
        <v>35425.529999999992</v>
      </c>
      <c r="F28" s="139">
        <f t="shared" si="6"/>
        <v>35956.912949999991</v>
      </c>
      <c r="G28" s="139">
        <f t="shared" si="6"/>
        <v>36496.266644249983</v>
      </c>
      <c r="H28" s="139">
        <f t="shared" si="6"/>
        <v>37043.710643913728</v>
      </c>
      <c r="I28" s="139">
        <f t="shared" si="6"/>
        <v>37599.366303572431</v>
      </c>
      <c r="J28" s="139">
        <f t="shared" si="6"/>
        <v>38163.356798126006</v>
      </c>
      <c r="K28" s="139">
        <f t="shared" si="6"/>
        <v>38735.807150097899</v>
      </c>
      <c r="L28" s="139">
        <f t="shared" si="6"/>
        <v>39316.844257349367</v>
      </c>
      <c r="M28" s="139">
        <f t="shared" si="6"/>
        <v>39906.596921209588</v>
      </c>
      <c r="N28" s="139">
        <f t="shared" si="6"/>
        <v>40505.195875027734</v>
      </c>
      <c r="O28" s="139">
        <f t="shared" si="6"/>
        <v>41112.773813153137</v>
      </c>
      <c r="P28" s="139">
        <f t="shared" si="6"/>
        <v>41729.465420350425</v>
      </c>
      <c r="Q28" s="139">
        <f t="shared" si="6"/>
        <v>42355.407401655684</v>
      </c>
      <c r="R28" s="139">
        <f t="shared" si="6"/>
        <v>42990.738512680509</v>
      </c>
      <c r="S28" s="139">
        <f t="shared" si="6"/>
        <v>43635.599590370715</v>
      </c>
      <c r="T28" s="139">
        <f t="shared" si="6"/>
        <v>44290.133584226263</v>
      </c>
      <c r="U28" s="139">
        <f t="shared" si="6"/>
        <v>44954.485587989657</v>
      </c>
      <c r="V28" s="139">
        <f t="shared" si="6"/>
        <v>45628.802871809494</v>
      </c>
      <c r="W28" s="139">
        <f t="shared" si="6"/>
        <v>46313.234914886634</v>
      </c>
      <c r="X28" s="139">
        <f t="shared" si="6"/>
        <v>47007.933438609922</v>
      </c>
      <c r="Y28" s="139">
        <f t="shared" si="6"/>
        <v>47713.052440189065</v>
      </c>
      <c r="Z28" s="139">
        <f t="shared" si="6"/>
        <v>48428.748226791897</v>
      </c>
      <c r="AA28" s="139">
        <f t="shared" si="6"/>
        <v>49155.179450193762</v>
      </c>
      <c r="AB28" s="139">
        <f t="shared" si="6"/>
        <v>49892.507141946669</v>
      </c>
      <c r="AC28" s="139">
        <f t="shared" si="6"/>
        <v>50640.894749075858</v>
      </c>
      <c r="AD28" s="139">
        <f t="shared" si="6"/>
        <v>51400.508170311994</v>
      </c>
      <c r="AE28" s="139">
        <f t="shared" si="6"/>
        <v>52171.515792866667</v>
      </c>
      <c r="AF28" s="139">
        <f t="shared" si="6"/>
        <v>52954.088529759647</v>
      </c>
      <c r="AG28" s="139">
        <f t="shared" si="6"/>
        <v>53748.399857706048</v>
      </c>
      <c r="AH28" s="139">
        <f t="shared" si="6"/>
        <v>54554.625855571627</v>
      </c>
      <c r="AI28" s="139">
        <f t="shared" si="6"/>
        <v>55372.945243405185</v>
      </c>
      <c r="AJ28" s="139">
        <f t="shared" si="6"/>
        <v>56203.539422056267</v>
      </c>
      <c r="AK28" s="139">
        <f t="shared" si="6"/>
        <v>57046.592513387099</v>
      </c>
      <c r="AL28" s="139">
        <f t="shared" si="6"/>
        <v>57902.291401087881</v>
      </c>
      <c r="AM28" s="139">
        <f t="shared" si="6"/>
        <v>58770.82577210421</v>
      </c>
    </row>
    <row r="29" spans="1:39" x14ac:dyDescent="0.25">
      <c r="B29" s="72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x14ac:dyDescent="0.25">
      <c r="B30" s="73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</row>
    <row r="31" spans="1:39" ht="15.75" thickBot="1" x14ac:dyDescent="0.3">
      <c r="B31" s="72"/>
      <c r="C31" s="69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ht="16.5" thickTop="1" thickBot="1" x14ac:dyDescent="0.3">
      <c r="B32" s="63" t="s">
        <v>180</v>
      </c>
      <c r="C32" s="64"/>
      <c r="D32" s="68" t="str">
        <f>+D23</f>
        <v>ANNO 1</v>
      </c>
      <c r="E32" s="68" t="str">
        <f t="shared" ref="E32:AM32" si="7">+E23</f>
        <v>ANNO 2</v>
      </c>
      <c r="F32" s="68" t="str">
        <f t="shared" si="7"/>
        <v>ANNO 3</v>
      </c>
      <c r="G32" s="68" t="str">
        <f t="shared" si="7"/>
        <v>ANNO 4</v>
      </c>
      <c r="H32" s="68" t="str">
        <f t="shared" si="7"/>
        <v>ANNO 5</v>
      </c>
      <c r="I32" s="68" t="str">
        <f t="shared" si="7"/>
        <v>ANNO 6</v>
      </c>
      <c r="J32" s="68" t="str">
        <f t="shared" si="7"/>
        <v>ANNO 7</v>
      </c>
      <c r="K32" s="68" t="str">
        <f t="shared" si="7"/>
        <v>ANNO 8</v>
      </c>
      <c r="L32" s="68" t="str">
        <f t="shared" si="7"/>
        <v>ANNO 9</v>
      </c>
      <c r="M32" s="68" t="str">
        <f t="shared" si="7"/>
        <v>ANNO 10</v>
      </c>
      <c r="N32" s="68" t="str">
        <f t="shared" si="7"/>
        <v>ANNO 11</v>
      </c>
      <c r="O32" s="68" t="str">
        <f t="shared" si="7"/>
        <v>ANNO 12</v>
      </c>
      <c r="P32" s="68" t="str">
        <f t="shared" si="7"/>
        <v>ANNO 13</v>
      </c>
      <c r="Q32" s="68" t="str">
        <f t="shared" si="7"/>
        <v>ANNO 14</v>
      </c>
      <c r="R32" s="68" t="str">
        <f t="shared" si="7"/>
        <v>ANNO 15</v>
      </c>
      <c r="S32" s="68" t="str">
        <f t="shared" si="7"/>
        <v>ANNO 16</v>
      </c>
      <c r="T32" s="68" t="str">
        <f t="shared" si="7"/>
        <v>ANNO 17</v>
      </c>
      <c r="U32" s="68" t="str">
        <f t="shared" si="7"/>
        <v>ANNO 18</v>
      </c>
      <c r="V32" s="68" t="str">
        <f t="shared" si="7"/>
        <v>ANNO 19</v>
      </c>
      <c r="W32" s="68" t="str">
        <f t="shared" si="7"/>
        <v>ANNO 20</v>
      </c>
      <c r="X32" s="68" t="str">
        <f t="shared" si="7"/>
        <v>ANNO 21</v>
      </c>
      <c r="Y32" s="68" t="str">
        <f t="shared" si="7"/>
        <v>ANNO 22</v>
      </c>
      <c r="Z32" s="68" t="str">
        <f t="shared" si="7"/>
        <v>ANNO 23</v>
      </c>
      <c r="AA32" s="68" t="str">
        <f t="shared" si="7"/>
        <v>ANNO 24</v>
      </c>
      <c r="AB32" s="68" t="str">
        <f t="shared" si="7"/>
        <v>ANNO 25</v>
      </c>
      <c r="AC32" s="68" t="str">
        <f t="shared" si="7"/>
        <v>ANNO 26</v>
      </c>
      <c r="AD32" s="68" t="str">
        <f t="shared" si="7"/>
        <v>ANNO 27</v>
      </c>
      <c r="AE32" s="68" t="str">
        <f t="shared" si="7"/>
        <v>ANNO 28</v>
      </c>
      <c r="AF32" s="68" t="str">
        <f t="shared" si="7"/>
        <v>ANNO 29</v>
      </c>
      <c r="AG32" s="68" t="str">
        <f t="shared" si="7"/>
        <v>ANNO 30</v>
      </c>
      <c r="AH32" s="68" t="str">
        <f t="shared" si="7"/>
        <v>ANNO 31</v>
      </c>
      <c r="AI32" s="68" t="str">
        <f t="shared" si="7"/>
        <v>ANNO 32</v>
      </c>
      <c r="AJ32" s="68" t="str">
        <f t="shared" si="7"/>
        <v>ANNO 33</v>
      </c>
      <c r="AK32" s="68" t="str">
        <f t="shared" si="7"/>
        <v>ANNO 34</v>
      </c>
      <c r="AL32" s="68" t="str">
        <f t="shared" si="7"/>
        <v>ANNO 35</v>
      </c>
      <c r="AM32" s="68" t="str">
        <f t="shared" si="7"/>
        <v>ANNO 36</v>
      </c>
    </row>
    <row r="33" spans="2:39" ht="16.5" thickTop="1" thickBot="1" x14ac:dyDescent="0.3">
      <c r="B33" s="63" t="str">
        <f t="shared" ref="B33:B35" si="8">+B24</f>
        <v>Retribuzione</v>
      </c>
      <c r="C33" s="69"/>
      <c r="D33" s="134">
        <f>+D24</f>
        <v>25200</v>
      </c>
      <c r="E33" s="134">
        <f t="shared" ref="E33:AM33" si="9">+E24</f>
        <v>25577.999999999996</v>
      </c>
      <c r="F33" s="134">
        <f t="shared" si="9"/>
        <v>25961.669999999995</v>
      </c>
      <c r="G33" s="134">
        <f t="shared" si="9"/>
        <v>26351.095049999989</v>
      </c>
      <c r="H33" s="134">
        <f t="shared" si="9"/>
        <v>26746.361475749985</v>
      </c>
      <c r="I33" s="134">
        <f t="shared" si="9"/>
        <v>27147.556897886232</v>
      </c>
      <c r="J33" s="134">
        <f t="shared" si="9"/>
        <v>27554.770251354519</v>
      </c>
      <c r="K33" s="134">
        <f t="shared" si="9"/>
        <v>27968.091805124834</v>
      </c>
      <c r="L33" s="134">
        <f t="shared" si="9"/>
        <v>28387.613182201705</v>
      </c>
      <c r="M33" s="134">
        <f t="shared" si="9"/>
        <v>28813.427379934725</v>
      </c>
      <c r="N33" s="134">
        <f t="shared" si="9"/>
        <v>29245.628790633742</v>
      </c>
      <c r="O33" s="134">
        <f t="shared" si="9"/>
        <v>29684.313222493245</v>
      </c>
      <c r="P33" s="134">
        <f t="shared" si="9"/>
        <v>30129.577920830638</v>
      </c>
      <c r="Q33" s="134">
        <f t="shared" si="9"/>
        <v>30581.521589643096</v>
      </c>
      <c r="R33" s="134">
        <f t="shared" si="9"/>
        <v>31040.244413487733</v>
      </c>
      <c r="S33" s="134">
        <f t="shared" si="9"/>
        <v>31505.848079690048</v>
      </c>
      <c r="T33" s="134">
        <f t="shared" si="9"/>
        <v>31978.435800885392</v>
      </c>
      <c r="U33" s="134">
        <f t="shared" si="9"/>
        <v>32458.11233789867</v>
      </c>
      <c r="V33" s="134">
        <f t="shared" si="9"/>
        <v>32944.984022967146</v>
      </c>
      <c r="W33" s="134">
        <f t="shared" si="9"/>
        <v>33439.15878331165</v>
      </c>
      <c r="X33" s="134">
        <f t="shared" si="9"/>
        <v>33940.746165061319</v>
      </c>
      <c r="Y33" s="134">
        <f t="shared" si="9"/>
        <v>34449.857357537228</v>
      </c>
      <c r="Z33" s="134">
        <f t="shared" si="9"/>
        <v>34966.605217900287</v>
      </c>
      <c r="AA33" s="134">
        <f t="shared" si="9"/>
        <v>35491.104296168785</v>
      </c>
      <c r="AB33" s="134">
        <f t="shared" si="9"/>
        <v>36023.470860611313</v>
      </c>
      <c r="AC33" s="134">
        <f t="shared" si="9"/>
        <v>36563.822923520478</v>
      </c>
      <c r="AD33" s="134">
        <f t="shared" si="9"/>
        <v>37112.28026737328</v>
      </c>
      <c r="AE33" s="134">
        <f t="shared" si="9"/>
        <v>37668.964471383879</v>
      </c>
      <c r="AF33" s="134">
        <f t="shared" si="9"/>
        <v>38233.998938454621</v>
      </c>
      <c r="AG33" s="134">
        <f t="shared" si="9"/>
        <v>38807.508922531444</v>
      </c>
      <c r="AH33" s="134">
        <f t="shared" si="9"/>
        <v>39389.621556369406</v>
      </c>
      <c r="AI33" s="134">
        <f t="shared" si="9"/>
        <v>39980.465879714939</v>
      </c>
      <c r="AJ33" s="134">
        <f t="shared" si="9"/>
        <v>40580.17286791066</v>
      </c>
      <c r="AK33" s="134">
        <f t="shared" si="9"/>
        <v>41188.87546092931</v>
      </c>
      <c r="AL33" s="134">
        <f t="shared" si="9"/>
        <v>41806.708592843243</v>
      </c>
      <c r="AM33" s="134">
        <f t="shared" si="9"/>
        <v>42433.809221735894</v>
      </c>
    </row>
    <row r="34" spans="2:39" ht="16.5" thickTop="1" thickBot="1" x14ac:dyDescent="0.3">
      <c r="B34" s="63" t="str">
        <f t="shared" si="8"/>
        <v>INPS</v>
      </c>
      <c r="C34" s="69"/>
      <c r="D34" s="134">
        <f>+D25*(0.916666666666667)</f>
        <v>6930.0000000000018</v>
      </c>
      <c r="E34" s="134">
        <f>+E25</f>
        <v>7673.3999999999987</v>
      </c>
      <c r="F34" s="134">
        <f t="shared" ref="F34:AM34" si="10">+F25</f>
        <v>7788.5009999999984</v>
      </c>
      <c r="G34" s="134">
        <f t="shared" si="10"/>
        <v>7905.3285149999965</v>
      </c>
      <c r="H34" s="134">
        <f t="shared" si="10"/>
        <v>8023.9084427249954</v>
      </c>
      <c r="I34" s="134">
        <f t="shared" si="10"/>
        <v>8144.2670693658692</v>
      </c>
      <c r="J34" s="134">
        <f t="shared" si="10"/>
        <v>8266.4310754063554</v>
      </c>
      <c r="K34" s="134">
        <f t="shared" si="10"/>
        <v>8390.4275415374505</v>
      </c>
      <c r="L34" s="134">
        <f t="shared" si="10"/>
        <v>8516.2839546605119</v>
      </c>
      <c r="M34" s="134">
        <f t="shared" si="10"/>
        <v>8644.0282139804167</v>
      </c>
      <c r="N34" s="134">
        <f t="shared" si="10"/>
        <v>8773.6886371901219</v>
      </c>
      <c r="O34" s="134">
        <f t="shared" si="10"/>
        <v>8905.2939667479732</v>
      </c>
      <c r="P34" s="134">
        <f t="shared" si="10"/>
        <v>9038.8733762491902</v>
      </c>
      <c r="Q34" s="134">
        <f t="shared" si="10"/>
        <v>9174.4564768929285</v>
      </c>
      <c r="R34" s="134">
        <f t="shared" si="10"/>
        <v>9312.0733240463196</v>
      </c>
      <c r="S34" s="134">
        <f t="shared" si="10"/>
        <v>9451.7544239070139</v>
      </c>
      <c r="T34" s="134">
        <f t="shared" si="10"/>
        <v>9593.5307402656181</v>
      </c>
      <c r="U34" s="134">
        <f t="shared" si="10"/>
        <v>9737.4337013696004</v>
      </c>
      <c r="V34" s="134">
        <f t="shared" si="10"/>
        <v>9883.4952068901439</v>
      </c>
      <c r="W34" s="134">
        <f t="shared" si="10"/>
        <v>10031.747634993495</v>
      </c>
      <c r="X34" s="134">
        <f t="shared" si="10"/>
        <v>10182.223849518396</v>
      </c>
      <c r="Y34" s="134">
        <f t="shared" si="10"/>
        <v>10334.957207261168</v>
      </c>
      <c r="Z34" s="134">
        <f t="shared" si="10"/>
        <v>10489.981565370086</v>
      </c>
      <c r="AA34" s="134">
        <f t="shared" si="10"/>
        <v>10647.331288850635</v>
      </c>
      <c r="AB34" s="134">
        <f t="shared" si="10"/>
        <v>10807.041258183393</v>
      </c>
      <c r="AC34" s="134">
        <f t="shared" si="10"/>
        <v>10969.146877056142</v>
      </c>
      <c r="AD34" s="134">
        <f t="shared" si="10"/>
        <v>11133.684080211984</v>
      </c>
      <c r="AE34" s="134">
        <f t="shared" si="10"/>
        <v>11300.689341415164</v>
      </c>
      <c r="AF34" s="134">
        <f t="shared" si="10"/>
        <v>11470.199681536385</v>
      </c>
      <c r="AG34" s="134">
        <f t="shared" si="10"/>
        <v>11642.252676759434</v>
      </c>
      <c r="AH34" s="134">
        <f t="shared" si="10"/>
        <v>11816.886466910821</v>
      </c>
      <c r="AI34" s="134">
        <f t="shared" si="10"/>
        <v>11994.139763914482</v>
      </c>
      <c r="AJ34" s="134">
        <f t="shared" si="10"/>
        <v>12174.051860373198</v>
      </c>
      <c r="AK34" s="134">
        <f t="shared" si="10"/>
        <v>12356.662638278793</v>
      </c>
      <c r="AL34" s="134">
        <f t="shared" si="10"/>
        <v>12542.012577852973</v>
      </c>
      <c r="AM34" s="134">
        <f t="shared" si="10"/>
        <v>12730.142766520768</v>
      </c>
    </row>
    <row r="35" spans="2:39" ht="16.5" thickTop="1" thickBot="1" x14ac:dyDescent="0.3">
      <c r="B35" s="63" t="str">
        <f t="shared" si="8"/>
        <v>INAIL</v>
      </c>
      <c r="C35" s="69"/>
      <c r="D35" s="134">
        <f>+D26*(0.916666666666667)</f>
        <v>231.00000000000009</v>
      </c>
      <c r="E35" s="134">
        <f>+E26</f>
        <v>255.77999999999997</v>
      </c>
      <c r="F35" s="134">
        <f t="shared" ref="F35:AM35" si="11">+F26</f>
        <v>259.61669999999992</v>
      </c>
      <c r="G35" s="134">
        <f t="shared" si="11"/>
        <v>263.51095049999992</v>
      </c>
      <c r="H35" s="134">
        <f t="shared" si="11"/>
        <v>267.46361475749984</v>
      </c>
      <c r="I35" s="134">
        <f t="shared" si="11"/>
        <v>271.47556897886233</v>
      </c>
      <c r="J35" s="134">
        <f t="shared" si="11"/>
        <v>275.54770251354518</v>
      </c>
      <c r="K35" s="134">
        <f t="shared" si="11"/>
        <v>279.68091805124834</v>
      </c>
      <c r="L35" s="134">
        <f t="shared" si="11"/>
        <v>283.87613182201704</v>
      </c>
      <c r="M35" s="134">
        <f t="shared" si="11"/>
        <v>288.13427379934723</v>
      </c>
      <c r="N35" s="134">
        <f t="shared" si="11"/>
        <v>292.45628790633742</v>
      </c>
      <c r="O35" s="134">
        <f t="shared" si="11"/>
        <v>296.84313222493245</v>
      </c>
      <c r="P35" s="134">
        <f t="shared" si="11"/>
        <v>301.29577920830639</v>
      </c>
      <c r="Q35" s="134">
        <f t="shared" si="11"/>
        <v>305.81521589643097</v>
      </c>
      <c r="R35" s="134">
        <f t="shared" si="11"/>
        <v>310.40244413487733</v>
      </c>
      <c r="S35" s="134">
        <f t="shared" si="11"/>
        <v>315.05848079690048</v>
      </c>
      <c r="T35" s="134">
        <f t="shared" si="11"/>
        <v>319.78435800885393</v>
      </c>
      <c r="U35" s="134">
        <f t="shared" si="11"/>
        <v>324.58112337898672</v>
      </c>
      <c r="V35" s="134">
        <f t="shared" si="11"/>
        <v>329.44984022967145</v>
      </c>
      <c r="W35" s="134">
        <f t="shared" si="11"/>
        <v>334.39158783311649</v>
      </c>
      <c r="X35" s="134">
        <f t="shared" si="11"/>
        <v>339.40746165061319</v>
      </c>
      <c r="Y35" s="134">
        <f t="shared" si="11"/>
        <v>344.49857357537229</v>
      </c>
      <c r="Z35" s="134">
        <f t="shared" si="11"/>
        <v>349.66605217900286</v>
      </c>
      <c r="AA35" s="134">
        <f t="shared" si="11"/>
        <v>354.91104296168788</v>
      </c>
      <c r="AB35" s="134">
        <f t="shared" si="11"/>
        <v>360.23470860611314</v>
      </c>
      <c r="AC35" s="134">
        <f t="shared" si="11"/>
        <v>365.63822923520479</v>
      </c>
      <c r="AD35" s="134">
        <f t="shared" si="11"/>
        <v>371.12280267373279</v>
      </c>
      <c r="AE35" s="134">
        <f t="shared" si="11"/>
        <v>376.68964471383879</v>
      </c>
      <c r="AF35" s="134">
        <f t="shared" si="11"/>
        <v>382.33998938454624</v>
      </c>
      <c r="AG35" s="134">
        <f t="shared" si="11"/>
        <v>388.07508922531446</v>
      </c>
      <c r="AH35" s="134">
        <f t="shared" si="11"/>
        <v>393.89621556369406</v>
      </c>
      <c r="AI35" s="134">
        <f t="shared" si="11"/>
        <v>399.80465879714939</v>
      </c>
      <c r="AJ35" s="134">
        <f t="shared" si="11"/>
        <v>405.80172867910659</v>
      </c>
      <c r="AK35" s="134">
        <f t="shared" si="11"/>
        <v>411.88875460929313</v>
      </c>
      <c r="AL35" s="134">
        <f t="shared" si="11"/>
        <v>418.06708592843245</v>
      </c>
      <c r="AM35" s="134">
        <f t="shared" si="11"/>
        <v>424.33809221735896</v>
      </c>
    </row>
    <row r="36" spans="2:39" ht="16.5" thickTop="1" thickBot="1" x14ac:dyDescent="0.3">
      <c r="B36" s="63" t="s">
        <v>181</v>
      </c>
      <c r="C36" s="69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</row>
    <row r="37" spans="2:39" s="137" customFormat="1" ht="15.75" thickTop="1" x14ac:dyDescent="0.25">
      <c r="B37" s="138" t="s">
        <v>151</v>
      </c>
      <c r="C37" s="138"/>
      <c r="D37" s="139">
        <f>SUM(D33:D36)</f>
        <v>32361</v>
      </c>
      <c r="E37" s="139">
        <f>SUM(E33:E36)</f>
        <v>33507.179999999993</v>
      </c>
      <c r="F37" s="139">
        <f>SUM(F33:F36)</f>
        <v>34009.787699999993</v>
      </c>
      <c r="G37" s="139">
        <f t="shared" ref="G37:AM37" si="12">SUM(G33:G36)</f>
        <v>34519.934515499983</v>
      </c>
      <c r="H37" s="139">
        <f t="shared" si="12"/>
        <v>35037.73353323248</v>
      </c>
      <c r="I37" s="139">
        <f t="shared" si="12"/>
        <v>35563.299536230967</v>
      </c>
      <c r="J37" s="139">
        <f t="shared" si="12"/>
        <v>36096.749029274419</v>
      </c>
      <c r="K37" s="139">
        <f t="shared" si="12"/>
        <v>36638.200264713538</v>
      </c>
      <c r="L37" s="139">
        <f t="shared" si="12"/>
        <v>37187.773268684236</v>
      </c>
      <c r="M37" s="139">
        <f t="shared" si="12"/>
        <v>37745.589867714487</v>
      </c>
      <c r="N37" s="139">
        <f t="shared" si="12"/>
        <v>38311.773715730204</v>
      </c>
      <c r="O37" s="139">
        <f t="shared" si="12"/>
        <v>38886.450321466145</v>
      </c>
      <c r="P37" s="139">
        <f t="shared" si="12"/>
        <v>39469.747076288128</v>
      </c>
      <c r="Q37" s="139">
        <f t="shared" si="12"/>
        <v>40061.793282432453</v>
      </c>
      <c r="R37" s="139">
        <f t="shared" si="12"/>
        <v>40662.720181668927</v>
      </c>
      <c r="S37" s="139">
        <f t="shared" si="12"/>
        <v>41272.660984393959</v>
      </c>
      <c r="T37" s="139">
        <f t="shared" si="12"/>
        <v>41891.750899159859</v>
      </c>
      <c r="U37" s="139">
        <f t="shared" si="12"/>
        <v>42520.127162647259</v>
      </c>
      <c r="V37" s="139">
        <f t="shared" si="12"/>
        <v>43157.929070086961</v>
      </c>
      <c r="W37" s="139">
        <f t="shared" si="12"/>
        <v>43805.298006138262</v>
      </c>
      <c r="X37" s="139">
        <f t="shared" si="12"/>
        <v>44462.377476230322</v>
      </c>
      <c r="Y37" s="139">
        <f t="shared" si="12"/>
        <v>45129.313138373771</v>
      </c>
      <c r="Z37" s="139">
        <f t="shared" si="12"/>
        <v>45806.252835449377</v>
      </c>
      <c r="AA37" s="139">
        <f t="shared" si="12"/>
        <v>46493.346627981104</v>
      </c>
      <c r="AB37" s="139">
        <f t="shared" si="12"/>
        <v>47190.746827400821</v>
      </c>
      <c r="AC37" s="139">
        <f t="shared" si="12"/>
        <v>47898.608029811825</v>
      </c>
      <c r="AD37" s="139">
        <f t="shared" si="12"/>
        <v>48617.087150258994</v>
      </c>
      <c r="AE37" s="139">
        <f t="shared" si="12"/>
        <v>49346.343457512878</v>
      </c>
      <c r="AF37" s="139">
        <f t="shared" si="12"/>
        <v>50086.538609375551</v>
      </c>
      <c r="AG37" s="139">
        <f t="shared" si="12"/>
        <v>50837.836688516189</v>
      </c>
      <c r="AH37" s="139">
        <f t="shared" si="12"/>
        <v>51600.404238843919</v>
      </c>
      <c r="AI37" s="139">
        <f t="shared" si="12"/>
        <v>52374.410302426564</v>
      </c>
      <c r="AJ37" s="139">
        <f t="shared" si="12"/>
        <v>53160.026456962965</v>
      </c>
      <c r="AK37" s="139">
        <f t="shared" si="12"/>
        <v>53957.4268538174</v>
      </c>
      <c r="AL37" s="139">
        <f t="shared" si="12"/>
        <v>54766.788256624641</v>
      </c>
      <c r="AM37" s="139">
        <f t="shared" si="12"/>
        <v>55588.29008047402</v>
      </c>
    </row>
    <row r="38" spans="2:39" x14ac:dyDescent="0.25">
      <c r="B38" s="77" t="s">
        <v>182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2:39" ht="15.75" thickBot="1" x14ac:dyDescent="0.3">
      <c r="C39" s="64"/>
      <c r="D39" s="68" t="str">
        <f>+D23</f>
        <v>ANNO 1</v>
      </c>
      <c r="E39" s="68" t="str">
        <f t="shared" ref="E39:AM39" si="13">+E23</f>
        <v>ANNO 2</v>
      </c>
      <c r="F39" s="68" t="str">
        <f t="shared" si="13"/>
        <v>ANNO 3</v>
      </c>
      <c r="G39" s="68" t="str">
        <f t="shared" si="13"/>
        <v>ANNO 4</v>
      </c>
      <c r="H39" s="68" t="str">
        <f t="shared" si="13"/>
        <v>ANNO 5</v>
      </c>
      <c r="I39" s="68" t="str">
        <f t="shared" si="13"/>
        <v>ANNO 6</v>
      </c>
      <c r="J39" s="68" t="str">
        <f t="shared" si="13"/>
        <v>ANNO 7</v>
      </c>
      <c r="K39" s="68" t="str">
        <f t="shared" si="13"/>
        <v>ANNO 8</v>
      </c>
      <c r="L39" s="68" t="str">
        <f t="shared" si="13"/>
        <v>ANNO 9</v>
      </c>
      <c r="M39" s="68" t="str">
        <f t="shared" si="13"/>
        <v>ANNO 10</v>
      </c>
      <c r="N39" s="68" t="str">
        <f t="shared" si="13"/>
        <v>ANNO 11</v>
      </c>
      <c r="O39" s="68" t="str">
        <f t="shared" si="13"/>
        <v>ANNO 12</v>
      </c>
      <c r="P39" s="68" t="str">
        <f t="shared" si="13"/>
        <v>ANNO 13</v>
      </c>
      <c r="Q39" s="68" t="str">
        <f t="shared" si="13"/>
        <v>ANNO 14</v>
      </c>
      <c r="R39" s="68" t="str">
        <f t="shared" si="13"/>
        <v>ANNO 15</v>
      </c>
      <c r="S39" s="68" t="str">
        <f t="shared" si="13"/>
        <v>ANNO 16</v>
      </c>
      <c r="T39" s="68" t="str">
        <f t="shared" si="13"/>
        <v>ANNO 17</v>
      </c>
      <c r="U39" s="68" t="str">
        <f t="shared" si="13"/>
        <v>ANNO 18</v>
      </c>
      <c r="V39" s="68" t="str">
        <f t="shared" si="13"/>
        <v>ANNO 19</v>
      </c>
      <c r="W39" s="68" t="str">
        <f t="shared" si="13"/>
        <v>ANNO 20</v>
      </c>
      <c r="X39" s="68" t="str">
        <f t="shared" si="13"/>
        <v>ANNO 21</v>
      </c>
      <c r="Y39" s="68" t="str">
        <f t="shared" si="13"/>
        <v>ANNO 22</v>
      </c>
      <c r="Z39" s="68" t="str">
        <f t="shared" si="13"/>
        <v>ANNO 23</v>
      </c>
      <c r="AA39" s="68" t="str">
        <f t="shared" si="13"/>
        <v>ANNO 24</v>
      </c>
      <c r="AB39" s="68" t="str">
        <f t="shared" si="13"/>
        <v>ANNO 25</v>
      </c>
      <c r="AC39" s="68" t="str">
        <f t="shared" si="13"/>
        <v>ANNO 26</v>
      </c>
      <c r="AD39" s="68" t="str">
        <f t="shared" si="13"/>
        <v>ANNO 27</v>
      </c>
      <c r="AE39" s="68" t="str">
        <f t="shared" si="13"/>
        <v>ANNO 28</v>
      </c>
      <c r="AF39" s="68" t="str">
        <f t="shared" si="13"/>
        <v>ANNO 29</v>
      </c>
      <c r="AG39" s="68" t="str">
        <f t="shared" si="13"/>
        <v>ANNO 30</v>
      </c>
      <c r="AH39" s="68" t="str">
        <f t="shared" si="13"/>
        <v>ANNO 31</v>
      </c>
      <c r="AI39" s="68" t="str">
        <f t="shared" si="13"/>
        <v>ANNO 32</v>
      </c>
      <c r="AJ39" s="68" t="str">
        <f t="shared" si="13"/>
        <v>ANNO 33</v>
      </c>
      <c r="AK39" s="68" t="str">
        <f t="shared" si="13"/>
        <v>ANNO 34</v>
      </c>
      <c r="AL39" s="68" t="str">
        <f t="shared" si="13"/>
        <v>ANNO 35</v>
      </c>
      <c r="AM39" s="68" t="str">
        <f t="shared" si="13"/>
        <v>ANNO 36</v>
      </c>
    </row>
    <row r="40" spans="2:39" ht="16.5" thickTop="1" thickBot="1" x14ac:dyDescent="0.3">
      <c r="B40" s="63" t="s">
        <v>183</v>
      </c>
      <c r="C40" s="69"/>
      <c r="D40" s="134">
        <f t="shared" ref="D40:AM40" si="14">C40+D27-D36</f>
        <v>1890</v>
      </c>
      <c r="E40" s="134">
        <f t="shared" si="14"/>
        <v>3808.3499999999995</v>
      </c>
      <c r="F40" s="134">
        <f t="shared" si="14"/>
        <v>5755.4752499999995</v>
      </c>
      <c r="G40" s="134">
        <f t="shared" si="14"/>
        <v>7731.8073787499989</v>
      </c>
      <c r="H40" s="134">
        <f t="shared" si="14"/>
        <v>9737.7844894312475</v>
      </c>
      <c r="I40" s="134">
        <f t="shared" si="14"/>
        <v>11773.851256772716</v>
      </c>
      <c r="J40" s="134">
        <f t="shared" si="14"/>
        <v>13840.459025624305</v>
      </c>
      <c r="K40" s="134">
        <f t="shared" si="14"/>
        <v>15938.065911008667</v>
      </c>
      <c r="L40" s="134">
        <f t="shared" si="14"/>
        <v>18067.136899673795</v>
      </c>
      <c r="M40" s="134">
        <f t="shared" si="14"/>
        <v>20228.143953168899</v>
      </c>
      <c r="N40" s="134">
        <f t="shared" si="14"/>
        <v>22421.566112466429</v>
      </c>
      <c r="O40" s="134">
        <f t="shared" si="14"/>
        <v>24647.889604153424</v>
      </c>
      <c r="P40" s="134">
        <f t="shared" si="14"/>
        <v>26907.607948215722</v>
      </c>
      <c r="Q40" s="134">
        <f t="shared" si="14"/>
        <v>29201.222067438954</v>
      </c>
      <c r="R40" s="134">
        <f t="shared" si="14"/>
        <v>31529.240398450533</v>
      </c>
      <c r="S40" s="134">
        <f t="shared" si="14"/>
        <v>33892.179004427286</v>
      </c>
      <c r="T40" s="134">
        <f t="shared" si="14"/>
        <v>36290.56168949369</v>
      </c>
      <c r="U40" s="134">
        <f t="shared" si="14"/>
        <v>38724.920114836088</v>
      </c>
      <c r="V40" s="134">
        <f t="shared" si="14"/>
        <v>41195.793916558621</v>
      </c>
      <c r="W40" s="134">
        <f t="shared" si="14"/>
        <v>43703.730825306993</v>
      </c>
      <c r="X40" s="134">
        <f t="shared" si="14"/>
        <v>46249.286787686593</v>
      </c>
      <c r="Y40" s="134">
        <f t="shared" si="14"/>
        <v>48833.026089501887</v>
      </c>
      <c r="Z40" s="134">
        <f t="shared" si="14"/>
        <v>51455.521480844407</v>
      </c>
      <c r="AA40" s="134">
        <f t="shared" si="14"/>
        <v>54117.354303057065</v>
      </c>
      <c r="AB40" s="134">
        <f t="shared" si="14"/>
        <v>56819.114617602914</v>
      </c>
      <c r="AC40" s="134">
        <f t="shared" si="14"/>
        <v>59561.401336866948</v>
      </c>
      <c r="AD40" s="134">
        <f t="shared" si="14"/>
        <v>62344.822356919947</v>
      </c>
      <c r="AE40" s="134">
        <f t="shared" si="14"/>
        <v>65169.994692273736</v>
      </c>
      <c r="AF40" s="134">
        <f t="shared" si="14"/>
        <v>68037.544612657832</v>
      </c>
      <c r="AG40" s="134">
        <f t="shared" si="14"/>
        <v>70948.107781847692</v>
      </c>
      <c r="AH40" s="134">
        <f t="shared" si="14"/>
        <v>73902.329398575399</v>
      </c>
      <c r="AI40" s="134">
        <f t="shared" si="14"/>
        <v>76900.864339554013</v>
      </c>
      <c r="AJ40" s="134">
        <f t="shared" si="14"/>
        <v>79944.377304647307</v>
      </c>
      <c r="AK40" s="134">
        <f t="shared" si="14"/>
        <v>83033.542964217006</v>
      </c>
      <c r="AL40" s="134">
        <f t="shared" si="14"/>
        <v>86169.046108680253</v>
      </c>
      <c r="AM40" s="134">
        <f t="shared" si="14"/>
        <v>89351.58180031045</v>
      </c>
    </row>
    <row r="41" spans="2:39" ht="15.75" thickTop="1" x14ac:dyDescent="0.25">
      <c r="B41" s="77" t="s">
        <v>182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2:39" ht="15.75" thickBot="1" x14ac:dyDescent="0.3">
      <c r="C42" s="64"/>
      <c r="D42" s="68" t="str">
        <f>+D23</f>
        <v>ANNO 1</v>
      </c>
      <c r="E42" s="68" t="str">
        <f t="shared" ref="E42:AM42" si="15">+E23</f>
        <v>ANNO 2</v>
      </c>
      <c r="F42" s="68" t="str">
        <f t="shared" si="15"/>
        <v>ANNO 3</v>
      </c>
      <c r="G42" s="68" t="str">
        <f t="shared" si="15"/>
        <v>ANNO 4</v>
      </c>
      <c r="H42" s="68" t="str">
        <f t="shared" si="15"/>
        <v>ANNO 5</v>
      </c>
      <c r="I42" s="68" t="str">
        <f t="shared" si="15"/>
        <v>ANNO 6</v>
      </c>
      <c r="J42" s="68" t="str">
        <f t="shared" si="15"/>
        <v>ANNO 7</v>
      </c>
      <c r="K42" s="68" t="str">
        <f t="shared" si="15"/>
        <v>ANNO 8</v>
      </c>
      <c r="L42" s="68" t="str">
        <f t="shared" si="15"/>
        <v>ANNO 9</v>
      </c>
      <c r="M42" s="68" t="str">
        <f t="shared" si="15"/>
        <v>ANNO 10</v>
      </c>
      <c r="N42" s="68" t="str">
        <f t="shared" si="15"/>
        <v>ANNO 11</v>
      </c>
      <c r="O42" s="68" t="str">
        <f t="shared" si="15"/>
        <v>ANNO 12</v>
      </c>
      <c r="P42" s="68" t="str">
        <f t="shared" si="15"/>
        <v>ANNO 13</v>
      </c>
      <c r="Q42" s="68" t="str">
        <f t="shared" si="15"/>
        <v>ANNO 14</v>
      </c>
      <c r="R42" s="68" t="str">
        <f t="shared" si="15"/>
        <v>ANNO 15</v>
      </c>
      <c r="S42" s="68" t="str">
        <f t="shared" si="15"/>
        <v>ANNO 16</v>
      </c>
      <c r="T42" s="68" t="str">
        <f t="shared" si="15"/>
        <v>ANNO 17</v>
      </c>
      <c r="U42" s="68" t="str">
        <f t="shared" si="15"/>
        <v>ANNO 18</v>
      </c>
      <c r="V42" s="68" t="str">
        <f t="shared" si="15"/>
        <v>ANNO 19</v>
      </c>
      <c r="W42" s="68" t="str">
        <f t="shared" si="15"/>
        <v>ANNO 20</v>
      </c>
      <c r="X42" s="68" t="str">
        <f t="shared" si="15"/>
        <v>ANNO 21</v>
      </c>
      <c r="Y42" s="68" t="str">
        <f t="shared" si="15"/>
        <v>ANNO 22</v>
      </c>
      <c r="Z42" s="68" t="str">
        <f t="shared" si="15"/>
        <v>ANNO 23</v>
      </c>
      <c r="AA42" s="68" t="str">
        <f t="shared" si="15"/>
        <v>ANNO 24</v>
      </c>
      <c r="AB42" s="68" t="str">
        <f t="shared" si="15"/>
        <v>ANNO 25</v>
      </c>
      <c r="AC42" s="68" t="str">
        <f t="shared" si="15"/>
        <v>ANNO 26</v>
      </c>
      <c r="AD42" s="68" t="str">
        <f t="shared" si="15"/>
        <v>ANNO 27</v>
      </c>
      <c r="AE42" s="68" t="str">
        <f t="shared" si="15"/>
        <v>ANNO 28</v>
      </c>
      <c r="AF42" s="68" t="str">
        <f t="shared" si="15"/>
        <v>ANNO 29</v>
      </c>
      <c r="AG42" s="68" t="str">
        <f t="shared" si="15"/>
        <v>ANNO 30</v>
      </c>
      <c r="AH42" s="68" t="str">
        <f t="shared" si="15"/>
        <v>ANNO 31</v>
      </c>
      <c r="AI42" s="68" t="str">
        <f t="shared" si="15"/>
        <v>ANNO 32</v>
      </c>
      <c r="AJ42" s="68" t="str">
        <f t="shared" si="15"/>
        <v>ANNO 33</v>
      </c>
      <c r="AK42" s="68" t="str">
        <f t="shared" si="15"/>
        <v>ANNO 34</v>
      </c>
      <c r="AL42" s="68" t="str">
        <f t="shared" si="15"/>
        <v>ANNO 35</v>
      </c>
      <c r="AM42" s="68" t="str">
        <f t="shared" si="15"/>
        <v>ANNO 36</v>
      </c>
    </row>
    <row r="43" spans="2:39" ht="16.5" thickTop="1" thickBot="1" x14ac:dyDescent="0.3">
      <c r="B43" s="63" t="s">
        <v>184</v>
      </c>
      <c r="C43" s="69"/>
      <c r="D43" s="134">
        <f>+D24-D33</f>
        <v>0</v>
      </c>
      <c r="E43" s="134">
        <f>+D43+E24-E33</f>
        <v>0</v>
      </c>
      <c r="F43" s="134">
        <f t="shared" ref="F43:AM43" si="16">+E43+F24-F33</f>
        <v>0</v>
      </c>
      <c r="G43" s="134">
        <f t="shared" si="16"/>
        <v>0</v>
      </c>
      <c r="H43" s="134">
        <f t="shared" si="16"/>
        <v>0</v>
      </c>
      <c r="I43" s="134">
        <f t="shared" si="16"/>
        <v>0</v>
      </c>
      <c r="J43" s="134">
        <f t="shared" si="16"/>
        <v>0</v>
      </c>
      <c r="K43" s="134">
        <f t="shared" si="16"/>
        <v>0</v>
      </c>
      <c r="L43" s="134">
        <f t="shared" si="16"/>
        <v>0</v>
      </c>
      <c r="M43" s="134">
        <f t="shared" si="16"/>
        <v>0</v>
      </c>
      <c r="N43" s="134">
        <f t="shared" si="16"/>
        <v>0</v>
      </c>
      <c r="O43" s="134">
        <f t="shared" si="16"/>
        <v>0</v>
      </c>
      <c r="P43" s="134">
        <f t="shared" si="16"/>
        <v>0</v>
      </c>
      <c r="Q43" s="134">
        <f t="shared" si="16"/>
        <v>0</v>
      </c>
      <c r="R43" s="134">
        <f t="shared" si="16"/>
        <v>0</v>
      </c>
      <c r="S43" s="134">
        <f t="shared" si="16"/>
        <v>0</v>
      </c>
      <c r="T43" s="134">
        <f t="shared" si="16"/>
        <v>0</v>
      </c>
      <c r="U43" s="134">
        <f t="shared" si="16"/>
        <v>0</v>
      </c>
      <c r="V43" s="134">
        <f t="shared" si="16"/>
        <v>0</v>
      </c>
      <c r="W43" s="134">
        <f t="shared" si="16"/>
        <v>0</v>
      </c>
      <c r="X43" s="134">
        <f t="shared" si="16"/>
        <v>0</v>
      </c>
      <c r="Y43" s="134">
        <f t="shared" si="16"/>
        <v>0</v>
      </c>
      <c r="Z43" s="134">
        <f t="shared" si="16"/>
        <v>0</v>
      </c>
      <c r="AA43" s="134">
        <f t="shared" si="16"/>
        <v>0</v>
      </c>
      <c r="AB43" s="134">
        <f t="shared" si="16"/>
        <v>0</v>
      </c>
      <c r="AC43" s="134">
        <f t="shared" si="16"/>
        <v>0</v>
      </c>
      <c r="AD43" s="134">
        <f t="shared" si="16"/>
        <v>0</v>
      </c>
      <c r="AE43" s="134">
        <f t="shared" si="16"/>
        <v>0</v>
      </c>
      <c r="AF43" s="134">
        <f t="shared" si="16"/>
        <v>0</v>
      </c>
      <c r="AG43" s="134">
        <f t="shared" si="16"/>
        <v>0</v>
      </c>
      <c r="AH43" s="134">
        <f t="shared" si="16"/>
        <v>0</v>
      </c>
      <c r="AI43" s="134">
        <f t="shared" si="16"/>
        <v>0</v>
      </c>
      <c r="AJ43" s="134">
        <f t="shared" si="16"/>
        <v>0</v>
      </c>
      <c r="AK43" s="134">
        <f t="shared" si="16"/>
        <v>0</v>
      </c>
      <c r="AL43" s="134">
        <f t="shared" si="16"/>
        <v>0</v>
      </c>
      <c r="AM43" s="134">
        <f t="shared" si="16"/>
        <v>0</v>
      </c>
    </row>
    <row r="44" spans="2:39" ht="16.5" thickTop="1" thickBot="1" x14ac:dyDescent="0.3">
      <c r="B44" s="77" t="s">
        <v>182</v>
      </c>
      <c r="C44" s="69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</row>
    <row r="45" spans="2:39" ht="16.5" thickTop="1" thickBot="1" x14ac:dyDescent="0.3">
      <c r="B45" s="63" t="s">
        <v>185</v>
      </c>
      <c r="C45" s="64"/>
      <c r="D45" s="134">
        <f>+D25+D26-D34-D35</f>
        <v>650.99999999999807</v>
      </c>
      <c r="E45" s="134">
        <f>+E25+E26-E34-E35</f>
        <v>-2.2737367544323206E-13</v>
      </c>
      <c r="F45" s="134">
        <f t="shared" ref="F45:AM45" si="17">+F25+F26-F34-F35</f>
        <v>0</v>
      </c>
      <c r="G45" s="134">
        <f t="shared" si="17"/>
        <v>0</v>
      </c>
      <c r="H45" s="134">
        <f t="shared" si="17"/>
        <v>-5.6843418860808015E-13</v>
      </c>
      <c r="I45" s="134">
        <f t="shared" si="17"/>
        <v>-6.2527760746888816E-13</v>
      </c>
      <c r="J45" s="134">
        <f t="shared" si="17"/>
        <v>8.5265128291212022E-13</v>
      </c>
      <c r="K45" s="134">
        <f t="shared" si="17"/>
        <v>0</v>
      </c>
      <c r="L45" s="134">
        <f t="shared" si="17"/>
        <v>0</v>
      </c>
      <c r="M45" s="134">
        <f t="shared" si="17"/>
        <v>0</v>
      </c>
      <c r="N45" s="134">
        <f t="shared" si="17"/>
        <v>0</v>
      </c>
      <c r="O45" s="134">
        <f t="shared" si="17"/>
        <v>0</v>
      </c>
      <c r="P45" s="134">
        <f t="shared" si="17"/>
        <v>6.8212102632969618E-13</v>
      </c>
      <c r="Q45" s="134">
        <f t="shared" si="17"/>
        <v>0</v>
      </c>
      <c r="R45" s="134">
        <f t="shared" si="17"/>
        <v>0</v>
      </c>
      <c r="S45" s="134">
        <f t="shared" si="17"/>
        <v>0</v>
      </c>
      <c r="T45" s="134">
        <f t="shared" si="17"/>
        <v>0</v>
      </c>
      <c r="U45" s="134">
        <f t="shared" si="17"/>
        <v>0</v>
      </c>
      <c r="V45" s="134">
        <f t="shared" si="17"/>
        <v>7.3896444519050419E-13</v>
      </c>
      <c r="W45" s="134">
        <f t="shared" si="17"/>
        <v>7.3896444519050419E-13</v>
      </c>
      <c r="X45" s="134">
        <f t="shared" si="17"/>
        <v>0</v>
      </c>
      <c r="Y45" s="134">
        <f t="shared" si="17"/>
        <v>0</v>
      </c>
      <c r="Z45" s="134">
        <f t="shared" si="17"/>
        <v>7.3896444519050419E-13</v>
      </c>
      <c r="AA45" s="134">
        <f t="shared" si="17"/>
        <v>6.2527760746888816E-13</v>
      </c>
      <c r="AB45" s="134">
        <f t="shared" si="17"/>
        <v>-4.5474735088646412E-13</v>
      </c>
      <c r="AC45" s="134">
        <f t="shared" si="17"/>
        <v>0</v>
      </c>
      <c r="AD45" s="134">
        <f t="shared" si="17"/>
        <v>7.3896444519050419E-13</v>
      </c>
      <c r="AE45" s="134">
        <f t="shared" si="17"/>
        <v>0</v>
      </c>
      <c r="AF45" s="134">
        <f t="shared" si="17"/>
        <v>-9.0949470177292824E-13</v>
      </c>
      <c r="AG45" s="134">
        <f t="shared" si="17"/>
        <v>0</v>
      </c>
      <c r="AH45" s="134">
        <f t="shared" si="17"/>
        <v>5.1159076974727213E-13</v>
      </c>
      <c r="AI45" s="134">
        <f t="shared" si="17"/>
        <v>0</v>
      </c>
      <c r="AJ45" s="134">
        <f t="shared" si="17"/>
        <v>7.3896444519050419E-13</v>
      </c>
      <c r="AK45" s="134">
        <f t="shared" si="17"/>
        <v>6.2527760746888816E-13</v>
      </c>
      <c r="AL45" s="134">
        <f t="shared" si="17"/>
        <v>0</v>
      </c>
      <c r="AM45" s="134">
        <f t="shared" si="17"/>
        <v>-6.8212102632969618E-13</v>
      </c>
    </row>
    <row r="46" spans="2:39" ht="16.5" thickTop="1" thickBot="1" x14ac:dyDescent="0.3">
      <c r="B46" s="72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2:39" ht="16.5" thickTop="1" thickBot="1" x14ac:dyDescent="0.3">
      <c r="B47" s="63" t="s">
        <v>233</v>
      </c>
      <c r="C47" s="69"/>
      <c r="D47" s="134">
        <f>+D40</f>
        <v>1890</v>
      </c>
      <c r="E47" s="134">
        <f>+E40-D40</f>
        <v>1918.3499999999995</v>
      </c>
      <c r="F47" s="134">
        <f t="shared" ref="F47:AM47" si="18">+F40-E40</f>
        <v>1947.1252500000001</v>
      </c>
      <c r="G47" s="134">
        <f t="shared" si="18"/>
        <v>1976.3321287499994</v>
      </c>
      <c r="H47" s="134">
        <f t="shared" si="18"/>
        <v>2005.9771106812486</v>
      </c>
      <c r="I47" s="134">
        <f t="shared" si="18"/>
        <v>2036.0667673414682</v>
      </c>
      <c r="J47" s="134">
        <f t="shared" si="18"/>
        <v>2066.6077688515888</v>
      </c>
      <c r="K47" s="134">
        <f t="shared" si="18"/>
        <v>2097.6068853843626</v>
      </c>
      <c r="L47" s="134">
        <f t="shared" si="18"/>
        <v>2129.0709886651275</v>
      </c>
      <c r="M47" s="134">
        <f t="shared" si="18"/>
        <v>2161.0070534951046</v>
      </c>
      <c r="N47" s="134">
        <f t="shared" si="18"/>
        <v>2193.42215929753</v>
      </c>
      <c r="O47" s="134">
        <f t="shared" si="18"/>
        <v>2226.3234916869951</v>
      </c>
      <c r="P47" s="134">
        <f t="shared" si="18"/>
        <v>2259.7183440622975</v>
      </c>
      <c r="Q47" s="134">
        <f t="shared" si="18"/>
        <v>2293.6141192232317</v>
      </c>
      <c r="R47" s="134">
        <f t="shared" si="18"/>
        <v>2328.018331011579</v>
      </c>
      <c r="S47" s="134">
        <f t="shared" si="18"/>
        <v>2362.938605976753</v>
      </c>
      <c r="T47" s="134">
        <f t="shared" si="18"/>
        <v>2398.3826850664045</v>
      </c>
      <c r="U47" s="134">
        <f t="shared" si="18"/>
        <v>2434.3584253423978</v>
      </c>
      <c r="V47" s="134">
        <f t="shared" si="18"/>
        <v>2470.8738017225332</v>
      </c>
      <c r="W47" s="134">
        <f t="shared" si="18"/>
        <v>2507.9369087483719</v>
      </c>
      <c r="X47" s="134">
        <f t="shared" si="18"/>
        <v>2545.5559623795998</v>
      </c>
      <c r="Y47" s="134">
        <f t="shared" si="18"/>
        <v>2583.7393018152943</v>
      </c>
      <c r="Z47" s="134">
        <f t="shared" si="18"/>
        <v>2622.4953913425197</v>
      </c>
      <c r="AA47" s="134">
        <f t="shared" si="18"/>
        <v>2661.8328222126584</v>
      </c>
      <c r="AB47" s="134">
        <f t="shared" si="18"/>
        <v>2701.7603145458488</v>
      </c>
      <c r="AC47" s="134">
        <f t="shared" si="18"/>
        <v>2742.2867192640333</v>
      </c>
      <c r="AD47" s="134">
        <f t="shared" si="18"/>
        <v>2783.4210200529997</v>
      </c>
      <c r="AE47" s="134">
        <f t="shared" si="18"/>
        <v>2825.1723353537891</v>
      </c>
      <c r="AF47" s="134">
        <f t="shared" si="18"/>
        <v>2867.5499203840955</v>
      </c>
      <c r="AG47" s="134">
        <f t="shared" si="18"/>
        <v>2910.5631691898598</v>
      </c>
      <c r="AH47" s="134">
        <f t="shared" si="18"/>
        <v>2954.2216167277074</v>
      </c>
      <c r="AI47" s="134">
        <f t="shared" si="18"/>
        <v>2998.534940978614</v>
      </c>
      <c r="AJ47" s="134">
        <f t="shared" si="18"/>
        <v>3043.512965093294</v>
      </c>
      <c r="AK47" s="134">
        <f t="shared" si="18"/>
        <v>3089.1656595696986</v>
      </c>
      <c r="AL47" s="134">
        <f t="shared" si="18"/>
        <v>3135.5031444632477</v>
      </c>
      <c r="AM47" s="134">
        <f t="shared" si="18"/>
        <v>3182.5356916301971</v>
      </c>
    </row>
    <row r="48" spans="2:39" ht="16.5" thickTop="1" thickBot="1" x14ac:dyDescent="0.3">
      <c r="B48" s="63" t="s">
        <v>234</v>
      </c>
      <c r="C48" s="69"/>
      <c r="D48" s="134">
        <f>+D43</f>
        <v>0</v>
      </c>
      <c r="E48" s="134">
        <f>+E43-D43</f>
        <v>0</v>
      </c>
      <c r="F48" s="134">
        <f t="shared" ref="F48:AM48" si="19">+F43-E43</f>
        <v>0</v>
      </c>
      <c r="G48" s="134">
        <f t="shared" si="19"/>
        <v>0</v>
      </c>
      <c r="H48" s="134">
        <f t="shared" si="19"/>
        <v>0</v>
      </c>
      <c r="I48" s="134">
        <f t="shared" si="19"/>
        <v>0</v>
      </c>
      <c r="J48" s="134">
        <f t="shared" si="19"/>
        <v>0</v>
      </c>
      <c r="K48" s="134">
        <f t="shared" si="19"/>
        <v>0</v>
      </c>
      <c r="L48" s="134">
        <f t="shared" si="19"/>
        <v>0</v>
      </c>
      <c r="M48" s="134">
        <f t="shared" si="19"/>
        <v>0</v>
      </c>
      <c r="N48" s="134">
        <f t="shared" si="19"/>
        <v>0</v>
      </c>
      <c r="O48" s="134">
        <f t="shared" si="19"/>
        <v>0</v>
      </c>
      <c r="P48" s="134">
        <f t="shared" si="19"/>
        <v>0</v>
      </c>
      <c r="Q48" s="134">
        <f t="shared" si="19"/>
        <v>0</v>
      </c>
      <c r="R48" s="134">
        <f t="shared" si="19"/>
        <v>0</v>
      </c>
      <c r="S48" s="134">
        <f t="shared" si="19"/>
        <v>0</v>
      </c>
      <c r="T48" s="134">
        <f t="shared" si="19"/>
        <v>0</v>
      </c>
      <c r="U48" s="134">
        <f t="shared" si="19"/>
        <v>0</v>
      </c>
      <c r="V48" s="134">
        <f t="shared" si="19"/>
        <v>0</v>
      </c>
      <c r="W48" s="134">
        <f t="shared" si="19"/>
        <v>0</v>
      </c>
      <c r="X48" s="134">
        <f t="shared" si="19"/>
        <v>0</v>
      </c>
      <c r="Y48" s="134">
        <f t="shared" si="19"/>
        <v>0</v>
      </c>
      <c r="Z48" s="134">
        <f t="shared" si="19"/>
        <v>0</v>
      </c>
      <c r="AA48" s="134">
        <f t="shared" si="19"/>
        <v>0</v>
      </c>
      <c r="AB48" s="134">
        <f t="shared" si="19"/>
        <v>0</v>
      </c>
      <c r="AC48" s="134">
        <f t="shared" si="19"/>
        <v>0</v>
      </c>
      <c r="AD48" s="134">
        <f t="shared" si="19"/>
        <v>0</v>
      </c>
      <c r="AE48" s="134">
        <f t="shared" si="19"/>
        <v>0</v>
      </c>
      <c r="AF48" s="134">
        <f t="shared" si="19"/>
        <v>0</v>
      </c>
      <c r="AG48" s="134">
        <f t="shared" si="19"/>
        <v>0</v>
      </c>
      <c r="AH48" s="134">
        <f t="shared" si="19"/>
        <v>0</v>
      </c>
      <c r="AI48" s="134">
        <f t="shared" si="19"/>
        <v>0</v>
      </c>
      <c r="AJ48" s="134">
        <f t="shared" si="19"/>
        <v>0</v>
      </c>
      <c r="AK48" s="134">
        <f t="shared" si="19"/>
        <v>0</v>
      </c>
      <c r="AL48" s="134">
        <f t="shared" si="19"/>
        <v>0</v>
      </c>
      <c r="AM48" s="134">
        <f t="shared" si="19"/>
        <v>0</v>
      </c>
    </row>
    <row r="49" spans="2:39" ht="16.5" thickTop="1" thickBot="1" x14ac:dyDescent="0.3">
      <c r="B49" s="63" t="s">
        <v>235</v>
      </c>
      <c r="C49" s="69"/>
      <c r="D49" s="134">
        <f>+D45</f>
        <v>650.99999999999807</v>
      </c>
      <c r="E49" s="134">
        <f t="shared" ref="E49:AM49" si="20">+E45</f>
        <v>-2.2737367544323206E-13</v>
      </c>
      <c r="F49" s="134">
        <f t="shared" si="20"/>
        <v>0</v>
      </c>
      <c r="G49" s="134">
        <f t="shared" si="20"/>
        <v>0</v>
      </c>
      <c r="H49" s="134">
        <f t="shared" si="20"/>
        <v>-5.6843418860808015E-13</v>
      </c>
      <c r="I49" s="134">
        <f t="shared" si="20"/>
        <v>-6.2527760746888816E-13</v>
      </c>
      <c r="J49" s="134">
        <f t="shared" si="20"/>
        <v>8.5265128291212022E-13</v>
      </c>
      <c r="K49" s="134">
        <f t="shared" si="20"/>
        <v>0</v>
      </c>
      <c r="L49" s="134">
        <f t="shared" si="20"/>
        <v>0</v>
      </c>
      <c r="M49" s="134">
        <f t="shared" si="20"/>
        <v>0</v>
      </c>
      <c r="N49" s="134">
        <f t="shared" si="20"/>
        <v>0</v>
      </c>
      <c r="O49" s="134">
        <f t="shared" si="20"/>
        <v>0</v>
      </c>
      <c r="P49" s="134">
        <f t="shared" si="20"/>
        <v>6.8212102632969618E-13</v>
      </c>
      <c r="Q49" s="134">
        <f t="shared" si="20"/>
        <v>0</v>
      </c>
      <c r="R49" s="134">
        <f t="shared" si="20"/>
        <v>0</v>
      </c>
      <c r="S49" s="134">
        <f t="shared" si="20"/>
        <v>0</v>
      </c>
      <c r="T49" s="134">
        <f t="shared" si="20"/>
        <v>0</v>
      </c>
      <c r="U49" s="134">
        <f t="shared" si="20"/>
        <v>0</v>
      </c>
      <c r="V49" s="134">
        <f t="shared" si="20"/>
        <v>7.3896444519050419E-13</v>
      </c>
      <c r="W49" s="134">
        <f t="shared" si="20"/>
        <v>7.3896444519050419E-13</v>
      </c>
      <c r="X49" s="134">
        <f t="shared" si="20"/>
        <v>0</v>
      </c>
      <c r="Y49" s="134">
        <f t="shared" si="20"/>
        <v>0</v>
      </c>
      <c r="Z49" s="134">
        <f t="shared" si="20"/>
        <v>7.3896444519050419E-13</v>
      </c>
      <c r="AA49" s="134">
        <f t="shared" si="20"/>
        <v>6.2527760746888816E-13</v>
      </c>
      <c r="AB49" s="134">
        <f t="shared" si="20"/>
        <v>-4.5474735088646412E-13</v>
      </c>
      <c r="AC49" s="134">
        <f t="shared" si="20"/>
        <v>0</v>
      </c>
      <c r="AD49" s="134">
        <f t="shared" si="20"/>
        <v>7.3896444519050419E-13</v>
      </c>
      <c r="AE49" s="134">
        <f t="shared" si="20"/>
        <v>0</v>
      </c>
      <c r="AF49" s="134">
        <f t="shared" si="20"/>
        <v>-9.0949470177292824E-13</v>
      </c>
      <c r="AG49" s="134">
        <f t="shared" si="20"/>
        <v>0</v>
      </c>
      <c r="AH49" s="134">
        <f t="shared" si="20"/>
        <v>5.1159076974727213E-13</v>
      </c>
      <c r="AI49" s="134">
        <f t="shared" si="20"/>
        <v>0</v>
      </c>
      <c r="AJ49" s="134">
        <f t="shared" si="20"/>
        <v>7.3896444519050419E-13</v>
      </c>
      <c r="AK49" s="134">
        <f t="shared" si="20"/>
        <v>6.2527760746888816E-13</v>
      </c>
      <c r="AL49" s="134">
        <f t="shared" si="20"/>
        <v>0</v>
      </c>
      <c r="AM49" s="134">
        <f t="shared" si="20"/>
        <v>-6.8212102632969618E-13</v>
      </c>
    </row>
    <row r="50" spans="2:39" ht="15.75" thickTop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2:39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2:39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2:39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2:39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2:39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2:39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2:39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2:39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2:39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2:39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:39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2:39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2:39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2:39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2:39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2:39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2:39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2:39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2:39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2:39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2:39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2:39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2:39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2:39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2:39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2:39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2:39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2:39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2:39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2:39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2:39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2:39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2:39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2:39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2:39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2:39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2:39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2:39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2:39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2:39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2:39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2:39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2:39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2:39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2:39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2:39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2:39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2:39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2:39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2:39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2:39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2:39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2:39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2:39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2:39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2:39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2:39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2:39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2:39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2:39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2:39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2:39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2:39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2:39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2:39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2:39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2:39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2:39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2:39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2:39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2:39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2:39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2:39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2:39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2:39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2:39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2:39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2:39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2:39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2:39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2:39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2:39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2:39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2:39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2:39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2:39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2:39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2:39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2:39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2:39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2:39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2:39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2:39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2:39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2:39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2:39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2:39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2:39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2:39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2:39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2:39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2:39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2:39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2:39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2:39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2:39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2:39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2:39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2:39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2:39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2:39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2:39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2:39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2:39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2:39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2:39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2:39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2:39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2:39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2:39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2:39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2:39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2:39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2:39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2:39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2:39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2:39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2:39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2:39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2:39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2:39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2:39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2:39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2:39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2:39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2:39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2:39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2:39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2:39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2:39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2:39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2:39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2:39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2:39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2:39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2:39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2:39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2:39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2:39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2:39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2:39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2:39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2:39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2:39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2:39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2:39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2:39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</sheetData>
  <dataValidations count="1">
    <dataValidation type="list" allowBlank="1" showInputMessage="1" showErrorMessage="1" sqref="D10:G10">
      <formula1>$A$8:$A$19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2:AR104"/>
  <sheetViews>
    <sheetView showGridLines="0" workbookViewId="0">
      <selection activeCell="D6" sqref="D6"/>
    </sheetView>
  </sheetViews>
  <sheetFormatPr defaultRowHeight="15" x14ac:dyDescent="0.25"/>
  <cols>
    <col min="2" max="2" width="30.140625" bestFit="1" customWidth="1"/>
    <col min="4" max="4" width="10.5703125" bestFit="1" customWidth="1"/>
    <col min="5" max="5" width="11.140625" bestFit="1" customWidth="1"/>
    <col min="6" max="6" width="11" bestFit="1" customWidth="1"/>
    <col min="7" max="7" width="1.7109375" customWidth="1"/>
    <col min="8" max="9" width="10.5703125" bestFit="1" customWidth="1"/>
    <col min="10" max="10" width="10.28515625" bestFit="1" customWidth="1"/>
    <col min="11" max="11" width="9.42578125" bestFit="1" customWidth="1"/>
    <col min="13" max="13" width="9.5703125" bestFit="1" customWidth="1"/>
    <col min="15" max="15" width="10.28515625" bestFit="1" customWidth="1"/>
  </cols>
  <sheetData>
    <row r="2" spans="1:43" ht="15.75" thickBot="1" x14ac:dyDescent="0.3">
      <c r="B2" s="23" t="s">
        <v>186</v>
      </c>
      <c r="C2" s="23" t="s">
        <v>187</v>
      </c>
      <c r="D2" s="23" t="s">
        <v>144</v>
      </c>
      <c r="E2" s="23" t="s">
        <v>188</v>
      </c>
      <c r="F2" s="23" t="s">
        <v>189</v>
      </c>
      <c r="H2" s="49" t="str">
        <f>+SPanno!D6</f>
        <v>ANNO 1</v>
      </c>
      <c r="I2" s="49" t="str">
        <f>+SPanno!E6</f>
        <v>ANNO 2</v>
      </c>
      <c r="J2" s="49" t="str">
        <f>+SPanno!F6</f>
        <v>ANNO 3</v>
      </c>
      <c r="K2" s="49" t="str">
        <f>+SPanno!G6</f>
        <v>ANNO 4</v>
      </c>
      <c r="L2" s="49" t="str">
        <f>+SPanno!H6</f>
        <v>ANNO 5</v>
      </c>
      <c r="M2" s="49" t="str">
        <f>+SPanno!I6</f>
        <v>ANNO 6</v>
      </c>
      <c r="N2" s="49" t="str">
        <f>+SPanno!J6</f>
        <v>ANNO 7</v>
      </c>
      <c r="O2" s="49" t="str">
        <f>+SPanno!K6</f>
        <v>ANNO 8</v>
      </c>
      <c r="P2" s="49" t="str">
        <f>+SPanno!L6</f>
        <v>ANNO 9</v>
      </c>
      <c r="Q2" s="49" t="str">
        <f>+SPanno!M6</f>
        <v>ANNO 10</v>
      </c>
      <c r="R2" s="49" t="str">
        <f>+SPanno!N6</f>
        <v>ANNO 11</v>
      </c>
      <c r="S2" s="49" t="str">
        <f>+SPanno!O6</f>
        <v>ANNO 12</v>
      </c>
      <c r="T2" s="49" t="str">
        <f>+SPanno!P6</f>
        <v>ANNO 13</v>
      </c>
      <c r="U2" s="49" t="str">
        <f>+SPanno!Q6</f>
        <v>ANNO 14</v>
      </c>
      <c r="V2" s="49" t="str">
        <f>+SPanno!R6</f>
        <v>ANNO 15</v>
      </c>
      <c r="W2" s="49" t="str">
        <f>+SPanno!S6</f>
        <v>ANNO 16</v>
      </c>
      <c r="X2" s="49" t="str">
        <f>+SPanno!T6</f>
        <v>ANNO 17</v>
      </c>
      <c r="Y2" s="49" t="str">
        <f>+SPanno!U6</f>
        <v>ANNO 18</v>
      </c>
      <c r="Z2" s="49" t="str">
        <f>+SPanno!V6</f>
        <v>ANNO 19</v>
      </c>
      <c r="AA2" s="49" t="str">
        <f>+SPanno!W6</f>
        <v>ANNO 20</v>
      </c>
      <c r="AB2" s="49" t="str">
        <f>+SPanno!X6</f>
        <v>ANNO 21</v>
      </c>
      <c r="AC2" s="49" t="str">
        <f>+SPanno!Y6</f>
        <v>ANNO 22</v>
      </c>
      <c r="AD2" s="49" t="str">
        <f>+SPanno!Z6</f>
        <v>ANNO 23</v>
      </c>
      <c r="AE2" s="49" t="str">
        <f>+SPanno!AA6</f>
        <v>ANNO 24</v>
      </c>
      <c r="AF2" s="49" t="str">
        <f>+SPanno!AB6</f>
        <v>ANNO 25</v>
      </c>
      <c r="AG2" s="49" t="str">
        <f>+SPanno!AC6</f>
        <v>ANNO 26</v>
      </c>
      <c r="AH2" s="49" t="str">
        <f>+SPanno!AD6</f>
        <v>ANNO 27</v>
      </c>
      <c r="AI2" s="49" t="str">
        <f>+SPanno!AE6</f>
        <v>ANNO 28</v>
      </c>
      <c r="AJ2" s="49" t="str">
        <f>+SPanno!AF6</f>
        <v>ANNO 29</v>
      </c>
      <c r="AK2" s="49" t="str">
        <f>+SPanno!AG6</f>
        <v>ANNO 30</v>
      </c>
      <c r="AL2" s="49" t="str">
        <f>+SPanno!AH6</f>
        <v>ANNO 31</v>
      </c>
      <c r="AM2" s="49" t="str">
        <f>+SPanno!AI6</f>
        <v>ANNO 32</v>
      </c>
      <c r="AN2" s="49" t="str">
        <f>+SPanno!AJ6</f>
        <v>ANNO 33</v>
      </c>
      <c r="AO2" s="49" t="str">
        <f>+SPanno!AK6</f>
        <v>ANNO 34</v>
      </c>
      <c r="AP2" s="49" t="str">
        <f>+SPanno!AL6</f>
        <v>ANNO 35</v>
      </c>
      <c r="AQ2" s="49" t="str">
        <f>+SPanno!AM6</f>
        <v>ANNO 36</v>
      </c>
    </row>
    <row r="3" spans="1:43" x14ac:dyDescent="0.25">
      <c r="A3" s="78">
        <v>0</v>
      </c>
      <c r="B3" s="79" t="s">
        <v>63</v>
      </c>
      <c r="C3" t="s">
        <v>190</v>
      </c>
      <c r="D3" s="122">
        <v>0.05</v>
      </c>
      <c r="E3" s="42">
        <v>0.22</v>
      </c>
      <c r="F3" s="80">
        <v>60</v>
      </c>
      <c r="G3" s="78"/>
      <c r="H3" s="52">
        <f>+$D3*CEanno!C8</f>
        <v>3000</v>
      </c>
      <c r="I3" s="53">
        <f>+$D3*CEanno!D8</f>
        <v>3000</v>
      </c>
      <c r="J3" s="53">
        <f>+$D3*CEanno!E8</f>
        <v>3000</v>
      </c>
      <c r="K3" s="53">
        <f>+$D3*CEanno!F8</f>
        <v>3000</v>
      </c>
      <c r="L3" s="53">
        <f>+$D3*CEanno!G8</f>
        <v>3000</v>
      </c>
      <c r="M3" s="53">
        <f>+$D3*CEanno!H8</f>
        <v>3000</v>
      </c>
      <c r="N3" s="53">
        <f>+$D3*CEanno!I8</f>
        <v>3000</v>
      </c>
      <c r="O3" s="53">
        <f>+$D3*CEanno!J8</f>
        <v>3000</v>
      </c>
      <c r="P3" s="53">
        <f>+$D3*CEanno!K8</f>
        <v>3000</v>
      </c>
      <c r="Q3" s="53">
        <f>+$D3*CEanno!L8</f>
        <v>3000</v>
      </c>
      <c r="R3" s="53">
        <f>+$D3*CEanno!M8</f>
        <v>3000</v>
      </c>
      <c r="S3" s="53">
        <f>+$D3*CEanno!N8</f>
        <v>3000</v>
      </c>
      <c r="T3" s="53">
        <f>+$D3*CEanno!O8</f>
        <v>3000</v>
      </c>
      <c r="U3" s="53">
        <f>+$D3*CEanno!P8</f>
        <v>3000</v>
      </c>
      <c r="V3" s="53">
        <f>+$D3*CEanno!Q8</f>
        <v>3000</v>
      </c>
      <c r="W3" s="53">
        <f>+$D3*CEanno!R8</f>
        <v>3000</v>
      </c>
      <c r="X3" s="53">
        <f>+$D3*CEanno!S8</f>
        <v>3000</v>
      </c>
      <c r="Y3" s="53">
        <f>+$D3*CEanno!T8</f>
        <v>3000</v>
      </c>
      <c r="Z3" s="53">
        <f>+$D3*CEanno!U8</f>
        <v>3000</v>
      </c>
      <c r="AA3" s="53">
        <f>+$D3*CEanno!V8</f>
        <v>3000</v>
      </c>
      <c r="AB3" s="53">
        <f>+$D3*CEanno!W8</f>
        <v>3000</v>
      </c>
      <c r="AC3" s="53">
        <f>+$D3*CEanno!X8</f>
        <v>3000</v>
      </c>
      <c r="AD3" s="53">
        <f>+$D3*CEanno!Y8</f>
        <v>3000</v>
      </c>
      <c r="AE3" s="53">
        <f>+$D3*CEanno!Z8</f>
        <v>3000</v>
      </c>
      <c r="AF3" s="53">
        <f>+$D3*CEanno!AA8</f>
        <v>3000</v>
      </c>
      <c r="AG3" s="53">
        <f>+$D3*CEanno!AB8</f>
        <v>3000</v>
      </c>
      <c r="AH3" s="53">
        <f>+$D3*CEanno!AC8</f>
        <v>3000</v>
      </c>
      <c r="AI3" s="53">
        <f>+$D3*CEanno!AD8</f>
        <v>3000</v>
      </c>
      <c r="AJ3" s="53">
        <f>+$D3*CEanno!AE8</f>
        <v>3000</v>
      </c>
      <c r="AK3" s="53">
        <f>+$D3*CEanno!AF8</f>
        <v>3000</v>
      </c>
      <c r="AL3" s="53">
        <f>+$D3*CEanno!AG8</f>
        <v>3000</v>
      </c>
      <c r="AM3" s="53">
        <f>+$D3*CEanno!AH8</f>
        <v>3000</v>
      </c>
      <c r="AN3" s="53">
        <f>+$D3*CEanno!AI8</f>
        <v>3000</v>
      </c>
      <c r="AO3" s="53">
        <f>+$D3*CEanno!AJ8</f>
        <v>3000</v>
      </c>
      <c r="AP3" s="53">
        <f>+$D3*CEanno!AK8</f>
        <v>3000</v>
      </c>
      <c r="AQ3" s="54">
        <f>+$D3*CEanno!AL8</f>
        <v>3000</v>
      </c>
    </row>
    <row r="4" spans="1:43" x14ac:dyDescent="0.25">
      <c r="A4" s="78">
        <v>30</v>
      </c>
      <c r="B4" s="81" t="s">
        <v>64</v>
      </c>
      <c r="C4" t="s">
        <v>190</v>
      </c>
      <c r="D4" s="128">
        <v>0.05</v>
      </c>
      <c r="E4" s="51">
        <v>0.22</v>
      </c>
      <c r="F4" s="82">
        <v>60</v>
      </c>
      <c r="G4" s="78"/>
      <c r="H4" s="55">
        <f>+$D4*CEanno!C8</f>
        <v>3000</v>
      </c>
      <c r="I4" s="56">
        <f>+$D4*CEanno!D8</f>
        <v>3000</v>
      </c>
      <c r="J4" s="56">
        <f>+$D4*CEanno!E8</f>
        <v>3000</v>
      </c>
      <c r="K4" s="56">
        <f>+$D4*CEanno!F8</f>
        <v>3000</v>
      </c>
      <c r="L4" s="56">
        <f>+$D4*CEanno!G8</f>
        <v>3000</v>
      </c>
      <c r="M4" s="56">
        <f>+$D4*CEanno!H8</f>
        <v>3000</v>
      </c>
      <c r="N4" s="56">
        <f>+$D4*CEanno!I8</f>
        <v>3000</v>
      </c>
      <c r="O4" s="56">
        <f>+$D4*CEanno!J8</f>
        <v>3000</v>
      </c>
      <c r="P4" s="56">
        <f>+$D4*CEanno!K8</f>
        <v>3000</v>
      </c>
      <c r="Q4" s="56">
        <f>+$D4*CEanno!L8</f>
        <v>3000</v>
      </c>
      <c r="R4" s="56">
        <f>+$D4*CEanno!M8</f>
        <v>3000</v>
      </c>
      <c r="S4" s="56">
        <f>+$D4*CEanno!N8</f>
        <v>3000</v>
      </c>
      <c r="T4" s="56">
        <f>+$D4*CEanno!O8</f>
        <v>3000</v>
      </c>
      <c r="U4" s="56">
        <f>+$D4*CEanno!P8</f>
        <v>3000</v>
      </c>
      <c r="V4" s="56">
        <f>+$D4*CEanno!Q8</f>
        <v>3000</v>
      </c>
      <c r="W4" s="56">
        <f>+$D4*CEanno!R8</f>
        <v>3000</v>
      </c>
      <c r="X4" s="56">
        <f>+$D4*CEanno!S8</f>
        <v>3000</v>
      </c>
      <c r="Y4" s="56">
        <f>+$D4*CEanno!T8</f>
        <v>3000</v>
      </c>
      <c r="Z4" s="56">
        <f>+$D4*CEanno!U8</f>
        <v>3000</v>
      </c>
      <c r="AA4" s="56">
        <f>+$D4*CEanno!V8</f>
        <v>3000</v>
      </c>
      <c r="AB4" s="56">
        <f>+$D4*CEanno!W8</f>
        <v>3000</v>
      </c>
      <c r="AC4" s="56">
        <f>+$D4*CEanno!X8</f>
        <v>3000</v>
      </c>
      <c r="AD4" s="56">
        <f>+$D4*CEanno!Y8</f>
        <v>3000</v>
      </c>
      <c r="AE4" s="56">
        <f>+$D4*CEanno!Z8</f>
        <v>3000</v>
      </c>
      <c r="AF4" s="56">
        <f>+$D4*CEanno!AA8</f>
        <v>3000</v>
      </c>
      <c r="AG4" s="56">
        <f>+$D4*CEanno!AB8</f>
        <v>3000</v>
      </c>
      <c r="AH4" s="56">
        <f>+$D4*CEanno!AC8</f>
        <v>3000</v>
      </c>
      <c r="AI4" s="56">
        <f>+$D4*CEanno!AD8</f>
        <v>3000</v>
      </c>
      <c r="AJ4" s="56">
        <f>+$D4*CEanno!AE8</f>
        <v>3000</v>
      </c>
      <c r="AK4" s="56">
        <f>+$D4*CEanno!AF8</f>
        <v>3000</v>
      </c>
      <c r="AL4" s="56">
        <f>+$D4*CEanno!AG8</f>
        <v>3000</v>
      </c>
      <c r="AM4" s="56">
        <f>+$D4*CEanno!AH8</f>
        <v>3000</v>
      </c>
      <c r="AN4" s="56">
        <f>+$D4*CEanno!AI8</f>
        <v>3000</v>
      </c>
      <c r="AO4" s="56">
        <f>+$D4*CEanno!AJ8</f>
        <v>3000</v>
      </c>
      <c r="AP4" s="56">
        <f>+$D4*CEanno!AK8</f>
        <v>3000</v>
      </c>
      <c r="AQ4" s="57">
        <f>+$D4*CEanno!AL8</f>
        <v>3000</v>
      </c>
    </row>
    <row r="5" spans="1:43" ht="15.75" thickBot="1" x14ac:dyDescent="0.3">
      <c r="A5" s="78">
        <v>60</v>
      </c>
      <c r="B5" s="81" t="s">
        <v>65</v>
      </c>
      <c r="C5" t="s">
        <v>190</v>
      </c>
      <c r="D5" s="123">
        <v>0.05</v>
      </c>
      <c r="E5" s="51">
        <v>0.22</v>
      </c>
      <c r="F5" s="82">
        <v>60</v>
      </c>
      <c r="G5" s="78"/>
      <c r="H5" s="58">
        <f>+$D5*CEanno!C8</f>
        <v>3000</v>
      </c>
      <c r="I5" s="59">
        <f>+$D5*CEanno!D8</f>
        <v>3000</v>
      </c>
      <c r="J5" s="59">
        <f>+$D5*CEanno!E8</f>
        <v>3000</v>
      </c>
      <c r="K5" s="59">
        <f>+$D5*CEanno!F8</f>
        <v>3000</v>
      </c>
      <c r="L5" s="59">
        <f>+$D5*CEanno!G8</f>
        <v>3000</v>
      </c>
      <c r="M5" s="59">
        <f>+$D5*CEanno!H8</f>
        <v>3000</v>
      </c>
      <c r="N5" s="59">
        <f>+$D5*CEanno!I8</f>
        <v>3000</v>
      </c>
      <c r="O5" s="59">
        <f>+$D5*CEanno!J8</f>
        <v>3000</v>
      </c>
      <c r="P5" s="59">
        <f>+$D5*CEanno!K8</f>
        <v>3000</v>
      </c>
      <c r="Q5" s="59">
        <f>+$D5*CEanno!L8</f>
        <v>3000</v>
      </c>
      <c r="R5" s="59">
        <f>+$D5*CEanno!M8</f>
        <v>3000</v>
      </c>
      <c r="S5" s="59">
        <f>+$D5*CEanno!N8</f>
        <v>3000</v>
      </c>
      <c r="T5" s="59">
        <f>+$D5*CEanno!O8</f>
        <v>3000</v>
      </c>
      <c r="U5" s="59">
        <f>+$D5*CEanno!P8</f>
        <v>3000</v>
      </c>
      <c r="V5" s="59">
        <f>+$D5*CEanno!Q8</f>
        <v>3000</v>
      </c>
      <c r="W5" s="59">
        <f>+$D5*CEanno!R8</f>
        <v>3000</v>
      </c>
      <c r="X5" s="59">
        <f>+$D5*CEanno!S8</f>
        <v>3000</v>
      </c>
      <c r="Y5" s="59">
        <f>+$D5*CEanno!T8</f>
        <v>3000</v>
      </c>
      <c r="Z5" s="59">
        <f>+$D5*CEanno!U8</f>
        <v>3000</v>
      </c>
      <c r="AA5" s="59">
        <f>+$D5*CEanno!V8</f>
        <v>3000</v>
      </c>
      <c r="AB5" s="59">
        <f>+$D5*CEanno!W8</f>
        <v>3000</v>
      </c>
      <c r="AC5" s="59">
        <f>+$D5*CEanno!X8</f>
        <v>3000</v>
      </c>
      <c r="AD5" s="59">
        <f>+$D5*CEanno!Y8</f>
        <v>3000</v>
      </c>
      <c r="AE5" s="59">
        <f>+$D5*CEanno!Z8</f>
        <v>3000</v>
      </c>
      <c r="AF5" s="59">
        <f>+$D5*CEanno!AA8</f>
        <v>3000</v>
      </c>
      <c r="AG5" s="59">
        <f>+$D5*CEanno!AB8</f>
        <v>3000</v>
      </c>
      <c r="AH5" s="59">
        <f>+$D5*CEanno!AC8</f>
        <v>3000</v>
      </c>
      <c r="AI5" s="59">
        <f>+$D5*CEanno!AD8</f>
        <v>3000</v>
      </c>
      <c r="AJ5" s="59">
        <f>+$D5*CEanno!AE8</f>
        <v>3000</v>
      </c>
      <c r="AK5" s="59">
        <f>+$D5*CEanno!AF8</f>
        <v>3000</v>
      </c>
      <c r="AL5" s="59">
        <f>+$D5*CEanno!AG8</f>
        <v>3000</v>
      </c>
      <c r="AM5" s="59">
        <f>+$D5*CEanno!AH8</f>
        <v>3000</v>
      </c>
      <c r="AN5" s="59">
        <f>+$D5*CEanno!AI8</f>
        <v>3000</v>
      </c>
      <c r="AO5" s="59">
        <f>+$D5*CEanno!AJ8</f>
        <v>3000</v>
      </c>
      <c r="AP5" s="59">
        <f>+$D5*CEanno!AK8</f>
        <v>3000</v>
      </c>
      <c r="AQ5" s="60">
        <f>+$D5*CEanno!AL8</f>
        <v>3000</v>
      </c>
    </row>
    <row r="6" spans="1:43" x14ac:dyDescent="0.25">
      <c r="A6" s="78">
        <v>90</v>
      </c>
      <c r="B6" s="81" t="s">
        <v>67</v>
      </c>
      <c r="C6" t="s">
        <v>191</v>
      </c>
      <c r="E6" s="51">
        <v>0.22</v>
      </c>
      <c r="F6" s="82">
        <v>60</v>
      </c>
      <c r="G6" s="78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</row>
    <row r="7" spans="1:43" x14ac:dyDescent="0.25">
      <c r="A7" s="78">
        <v>120</v>
      </c>
      <c r="B7" s="81" t="s">
        <v>68</v>
      </c>
      <c r="C7" t="s">
        <v>191</v>
      </c>
      <c r="E7" s="51">
        <v>0.22</v>
      </c>
      <c r="F7" s="82">
        <v>120</v>
      </c>
      <c r="G7" s="78"/>
      <c r="H7" s="86">
        <v>5000</v>
      </c>
      <c r="I7" s="87">
        <v>5000</v>
      </c>
      <c r="J7" s="87">
        <v>5000</v>
      </c>
      <c r="K7" s="87">
        <v>5000</v>
      </c>
      <c r="L7" s="87">
        <v>5000</v>
      </c>
      <c r="M7" s="87">
        <v>5000</v>
      </c>
      <c r="N7" s="87">
        <v>5000</v>
      </c>
      <c r="O7" s="87">
        <v>5000</v>
      </c>
      <c r="P7" s="87">
        <v>5000</v>
      </c>
      <c r="Q7" s="87">
        <v>5000</v>
      </c>
      <c r="R7" s="87">
        <v>5000</v>
      </c>
      <c r="S7" s="87">
        <v>5000</v>
      </c>
      <c r="T7" s="87">
        <v>5000</v>
      </c>
      <c r="U7" s="87">
        <v>5000</v>
      </c>
      <c r="V7" s="87">
        <v>5000</v>
      </c>
      <c r="W7" s="87">
        <v>5000</v>
      </c>
      <c r="X7" s="87">
        <v>5000</v>
      </c>
      <c r="Y7" s="87">
        <v>5000</v>
      </c>
      <c r="Z7" s="87">
        <v>5000</v>
      </c>
      <c r="AA7" s="87">
        <v>5000</v>
      </c>
      <c r="AB7" s="87">
        <v>5000</v>
      </c>
      <c r="AC7" s="87">
        <v>5000</v>
      </c>
      <c r="AD7" s="87">
        <v>5000</v>
      </c>
      <c r="AE7" s="87">
        <v>5000</v>
      </c>
      <c r="AF7" s="87">
        <v>5000</v>
      </c>
      <c r="AG7" s="87">
        <v>5000</v>
      </c>
      <c r="AH7" s="87">
        <v>5000</v>
      </c>
      <c r="AI7" s="87">
        <v>5000</v>
      </c>
      <c r="AJ7" s="87">
        <v>5000</v>
      </c>
      <c r="AK7" s="87">
        <v>5000</v>
      </c>
      <c r="AL7" s="87">
        <v>5000</v>
      </c>
      <c r="AM7" s="87">
        <v>5000</v>
      </c>
      <c r="AN7" s="87">
        <v>5000</v>
      </c>
      <c r="AO7" s="87">
        <v>5000</v>
      </c>
      <c r="AP7" s="87">
        <v>5000</v>
      </c>
      <c r="AQ7" s="88">
        <v>5000</v>
      </c>
    </row>
    <row r="8" spans="1:43" x14ac:dyDescent="0.25">
      <c r="B8" s="81" t="s">
        <v>69</v>
      </c>
      <c r="C8" t="s">
        <v>191</v>
      </c>
      <c r="E8" s="51">
        <v>0.22</v>
      </c>
      <c r="F8" s="82">
        <v>60</v>
      </c>
      <c r="H8" s="86">
        <v>5000</v>
      </c>
      <c r="I8" s="87">
        <v>5000</v>
      </c>
      <c r="J8" s="87">
        <v>5000</v>
      </c>
      <c r="K8" s="87">
        <v>5000</v>
      </c>
      <c r="L8" s="87">
        <v>5000</v>
      </c>
      <c r="M8" s="87">
        <v>5000</v>
      </c>
      <c r="N8" s="87">
        <v>5000</v>
      </c>
      <c r="O8" s="87">
        <v>5000</v>
      </c>
      <c r="P8" s="87">
        <v>5000</v>
      </c>
      <c r="Q8" s="87">
        <v>5000</v>
      </c>
      <c r="R8" s="87">
        <v>5000</v>
      </c>
      <c r="S8" s="87">
        <v>5000</v>
      </c>
      <c r="T8" s="87">
        <v>5000</v>
      </c>
      <c r="U8" s="87">
        <v>5000</v>
      </c>
      <c r="V8" s="87">
        <v>5000</v>
      </c>
      <c r="W8" s="87">
        <v>5000</v>
      </c>
      <c r="X8" s="87">
        <v>5000</v>
      </c>
      <c r="Y8" s="87">
        <v>5000</v>
      </c>
      <c r="Z8" s="87">
        <v>5000</v>
      </c>
      <c r="AA8" s="87">
        <v>5000</v>
      </c>
      <c r="AB8" s="87">
        <v>5000</v>
      </c>
      <c r="AC8" s="87">
        <v>5000</v>
      </c>
      <c r="AD8" s="87">
        <v>5000</v>
      </c>
      <c r="AE8" s="87">
        <v>5000</v>
      </c>
      <c r="AF8" s="87">
        <v>5000</v>
      </c>
      <c r="AG8" s="87">
        <v>5000</v>
      </c>
      <c r="AH8" s="87">
        <v>5000</v>
      </c>
      <c r="AI8" s="87">
        <v>5000</v>
      </c>
      <c r="AJ8" s="87">
        <v>5000</v>
      </c>
      <c r="AK8" s="87">
        <v>5000</v>
      </c>
      <c r="AL8" s="87">
        <v>5000</v>
      </c>
      <c r="AM8" s="87">
        <v>5000</v>
      </c>
      <c r="AN8" s="87">
        <v>5000</v>
      </c>
      <c r="AO8" s="87">
        <v>5000</v>
      </c>
      <c r="AP8" s="87">
        <v>5000</v>
      </c>
      <c r="AQ8" s="88">
        <v>5000</v>
      </c>
    </row>
    <row r="9" spans="1:43" x14ac:dyDescent="0.25">
      <c r="B9" s="81" t="s">
        <v>70</v>
      </c>
      <c r="C9" t="s">
        <v>191</v>
      </c>
      <c r="E9" s="51">
        <v>0.22</v>
      </c>
      <c r="F9" s="82">
        <v>60</v>
      </c>
      <c r="H9" s="86">
        <v>5000</v>
      </c>
      <c r="I9" s="87">
        <v>5000</v>
      </c>
      <c r="J9" s="87">
        <v>5000</v>
      </c>
      <c r="K9" s="87">
        <v>5000</v>
      </c>
      <c r="L9" s="87">
        <v>5000</v>
      </c>
      <c r="M9" s="87">
        <v>5000</v>
      </c>
      <c r="N9" s="87">
        <v>5000</v>
      </c>
      <c r="O9" s="87">
        <v>5000</v>
      </c>
      <c r="P9" s="87">
        <v>5000</v>
      </c>
      <c r="Q9" s="87">
        <v>5000</v>
      </c>
      <c r="R9" s="87">
        <v>5000</v>
      </c>
      <c r="S9" s="87">
        <v>5000</v>
      </c>
      <c r="T9" s="87">
        <v>5000</v>
      </c>
      <c r="U9" s="87">
        <v>5000</v>
      </c>
      <c r="V9" s="87">
        <v>5000</v>
      </c>
      <c r="W9" s="87">
        <v>5000</v>
      </c>
      <c r="X9" s="87">
        <v>5000</v>
      </c>
      <c r="Y9" s="87">
        <v>5000</v>
      </c>
      <c r="Z9" s="87">
        <v>5000</v>
      </c>
      <c r="AA9" s="87">
        <v>5000</v>
      </c>
      <c r="AB9" s="87">
        <v>5000</v>
      </c>
      <c r="AC9" s="87">
        <v>5000</v>
      </c>
      <c r="AD9" s="87">
        <v>5000</v>
      </c>
      <c r="AE9" s="87">
        <v>5000</v>
      </c>
      <c r="AF9" s="87">
        <v>5000</v>
      </c>
      <c r="AG9" s="87">
        <v>5000</v>
      </c>
      <c r="AH9" s="87">
        <v>5000</v>
      </c>
      <c r="AI9" s="87">
        <v>5000</v>
      </c>
      <c r="AJ9" s="87">
        <v>5000</v>
      </c>
      <c r="AK9" s="87">
        <v>5000</v>
      </c>
      <c r="AL9" s="87">
        <v>5000</v>
      </c>
      <c r="AM9" s="87">
        <v>5000</v>
      </c>
      <c r="AN9" s="87">
        <v>5000</v>
      </c>
      <c r="AO9" s="87">
        <v>5000</v>
      </c>
      <c r="AP9" s="87">
        <v>5000</v>
      </c>
      <c r="AQ9" s="88">
        <v>5000</v>
      </c>
    </row>
    <row r="10" spans="1:43" x14ac:dyDescent="0.25">
      <c r="B10" s="81" t="s">
        <v>71</v>
      </c>
      <c r="C10" t="s">
        <v>191</v>
      </c>
      <c r="E10" s="51">
        <v>0.22</v>
      </c>
      <c r="F10" s="82">
        <v>60</v>
      </c>
      <c r="H10" s="86">
        <v>5000</v>
      </c>
      <c r="I10" s="87">
        <v>5000</v>
      </c>
      <c r="J10" s="87">
        <v>5000</v>
      </c>
      <c r="K10" s="87">
        <v>5000</v>
      </c>
      <c r="L10" s="87">
        <v>5000</v>
      </c>
      <c r="M10" s="87">
        <v>5000</v>
      </c>
      <c r="N10" s="87">
        <v>5000</v>
      </c>
      <c r="O10" s="87">
        <v>5000</v>
      </c>
      <c r="P10" s="87">
        <v>5000</v>
      </c>
      <c r="Q10" s="87">
        <v>5000</v>
      </c>
      <c r="R10" s="87">
        <v>5000</v>
      </c>
      <c r="S10" s="87">
        <v>5000</v>
      </c>
      <c r="T10" s="87">
        <v>5000</v>
      </c>
      <c r="U10" s="87">
        <v>5000</v>
      </c>
      <c r="V10" s="87">
        <v>5000</v>
      </c>
      <c r="W10" s="87">
        <v>5000</v>
      </c>
      <c r="X10" s="87">
        <v>5000</v>
      </c>
      <c r="Y10" s="87">
        <v>5000</v>
      </c>
      <c r="Z10" s="87">
        <v>5000</v>
      </c>
      <c r="AA10" s="87">
        <v>5000</v>
      </c>
      <c r="AB10" s="87">
        <v>5000</v>
      </c>
      <c r="AC10" s="87">
        <v>5000</v>
      </c>
      <c r="AD10" s="87">
        <v>5000</v>
      </c>
      <c r="AE10" s="87">
        <v>5000</v>
      </c>
      <c r="AF10" s="87">
        <v>5000</v>
      </c>
      <c r="AG10" s="87">
        <v>5000</v>
      </c>
      <c r="AH10" s="87">
        <v>5000</v>
      </c>
      <c r="AI10" s="87">
        <v>5000</v>
      </c>
      <c r="AJ10" s="87">
        <v>5000</v>
      </c>
      <c r="AK10" s="87">
        <v>5000</v>
      </c>
      <c r="AL10" s="87">
        <v>5000</v>
      </c>
      <c r="AM10" s="87">
        <v>5000</v>
      </c>
      <c r="AN10" s="87">
        <v>5000</v>
      </c>
      <c r="AO10" s="87">
        <v>5000</v>
      </c>
      <c r="AP10" s="87">
        <v>5000</v>
      </c>
      <c r="AQ10" s="88">
        <v>5000</v>
      </c>
    </row>
    <row r="11" spans="1:43" x14ac:dyDescent="0.25">
      <c r="B11" s="81" t="s">
        <v>72</v>
      </c>
      <c r="C11" t="s">
        <v>191</v>
      </c>
      <c r="E11" s="51">
        <v>0.22</v>
      </c>
      <c r="F11" s="82">
        <v>60</v>
      </c>
      <c r="H11" s="86">
        <v>5000</v>
      </c>
      <c r="I11" s="87">
        <v>5000</v>
      </c>
      <c r="J11" s="87">
        <v>5000</v>
      </c>
      <c r="K11" s="87">
        <v>5000</v>
      </c>
      <c r="L11" s="87">
        <v>5000</v>
      </c>
      <c r="M11" s="87">
        <v>5000</v>
      </c>
      <c r="N11" s="87">
        <v>5000</v>
      </c>
      <c r="O11" s="87">
        <v>5000</v>
      </c>
      <c r="P11" s="87">
        <v>5000</v>
      </c>
      <c r="Q11" s="87">
        <v>5000</v>
      </c>
      <c r="R11" s="87">
        <v>5000</v>
      </c>
      <c r="S11" s="87">
        <v>5000</v>
      </c>
      <c r="T11" s="87">
        <v>5000</v>
      </c>
      <c r="U11" s="87">
        <v>5000</v>
      </c>
      <c r="V11" s="87">
        <v>5000</v>
      </c>
      <c r="W11" s="87">
        <v>5000</v>
      </c>
      <c r="X11" s="87">
        <v>5000</v>
      </c>
      <c r="Y11" s="87">
        <v>5000</v>
      </c>
      <c r="Z11" s="87">
        <v>5000</v>
      </c>
      <c r="AA11" s="87">
        <v>5000</v>
      </c>
      <c r="AB11" s="87">
        <v>5000</v>
      </c>
      <c r="AC11" s="87">
        <v>5000</v>
      </c>
      <c r="AD11" s="87">
        <v>5000</v>
      </c>
      <c r="AE11" s="87">
        <v>5000</v>
      </c>
      <c r="AF11" s="87">
        <v>5000</v>
      </c>
      <c r="AG11" s="87">
        <v>5000</v>
      </c>
      <c r="AH11" s="87">
        <v>5000</v>
      </c>
      <c r="AI11" s="87">
        <v>5000</v>
      </c>
      <c r="AJ11" s="87">
        <v>5000</v>
      </c>
      <c r="AK11" s="87">
        <v>5000</v>
      </c>
      <c r="AL11" s="87">
        <v>5000</v>
      </c>
      <c r="AM11" s="87">
        <v>5000</v>
      </c>
      <c r="AN11" s="87">
        <v>5000</v>
      </c>
      <c r="AO11" s="87">
        <v>5000</v>
      </c>
      <c r="AP11" s="87">
        <v>5000</v>
      </c>
      <c r="AQ11" s="88">
        <v>5000</v>
      </c>
    </row>
    <row r="12" spans="1:43" x14ac:dyDescent="0.25">
      <c r="B12" s="81" t="s">
        <v>73</v>
      </c>
      <c r="C12" t="s">
        <v>191</v>
      </c>
      <c r="E12" s="51">
        <v>0.22</v>
      </c>
      <c r="F12" s="82">
        <v>60</v>
      </c>
      <c r="H12" s="86">
        <v>5000</v>
      </c>
      <c r="I12" s="87">
        <v>5000</v>
      </c>
      <c r="J12" s="87">
        <v>5000</v>
      </c>
      <c r="K12" s="87">
        <v>5000</v>
      </c>
      <c r="L12" s="87">
        <v>5000</v>
      </c>
      <c r="M12" s="87">
        <v>5000</v>
      </c>
      <c r="N12" s="87">
        <v>5000</v>
      </c>
      <c r="O12" s="87">
        <v>5000</v>
      </c>
      <c r="P12" s="87">
        <v>5000</v>
      </c>
      <c r="Q12" s="87">
        <v>5000</v>
      </c>
      <c r="R12" s="87">
        <v>5000</v>
      </c>
      <c r="S12" s="87">
        <v>5000</v>
      </c>
      <c r="T12" s="87">
        <v>5000</v>
      </c>
      <c r="U12" s="87">
        <v>5000</v>
      </c>
      <c r="V12" s="87">
        <v>5000</v>
      </c>
      <c r="W12" s="87">
        <v>5000</v>
      </c>
      <c r="X12" s="87">
        <v>5000</v>
      </c>
      <c r="Y12" s="87">
        <v>5000</v>
      </c>
      <c r="Z12" s="87">
        <v>5000</v>
      </c>
      <c r="AA12" s="87">
        <v>5000</v>
      </c>
      <c r="AB12" s="87">
        <v>5000</v>
      </c>
      <c r="AC12" s="87">
        <v>5000</v>
      </c>
      <c r="AD12" s="87">
        <v>5000</v>
      </c>
      <c r="AE12" s="87">
        <v>5000</v>
      </c>
      <c r="AF12" s="87">
        <v>5000</v>
      </c>
      <c r="AG12" s="87">
        <v>5000</v>
      </c>
      <c r="AH12" s="87">
        <v>5000</v>
      </c>
      <c r="AI12" s="87">
        <v>5000</v>
      </c>
      <c r="AJ12" s="87">
        <v>5000</v>
      </c>
      <c r="AK12" s="87">
        <v>5000</v>
      </c>
      <c r="AL12" s="87">
        <v>5000</v>
      </c>
      <c r="AM12" s="87">
        <v>5000</v>
      </c>
      <c r="AN12" s="87">
        <v>5000</v>
      </c>
      <c r="AO12" s="87">
        <v>5000</v>
      </c>
      <c r="AP12" s="87">
        <v>5000</v>
      </c>
      <c r="AQ12" s="88">
        <v>5000</v>
      </c>
    </row>
    <row r="13" spans="1:43" x14ac:dyDescent="0.25">
      <c r="B13" s="81" t="s">
        <v>278</v>
      </c>
      <c r="C13" t="s">
        <v>191</v>
      </c>
      <c r="E13" s="51">
        <v>0.22</v>
      </c>
      <c r="F13" s="82">
        <v>60</v>
      </c>
      <c r="H13" s="86">
        <v>5000</v>
      </c>
      <c r="I13" s="87">
        <v>5000</v>
      </c>
      <c r="J13" s="87">
        <v>5000</v>
      </c>
      <c r="K13" s="87">
        <v>5000</v>
      </c>
      <c r="L13" s="87">
        <v>5000</v>
      </c>
      <c r="M13" s="87">
        <v>5000</v>
      </c>
      <c r="N13" s="87">
        <v>5000</v>
      </c>
      <c r="O13" s="87">
        <v>5000</v>
      </c>
      <c r="P13" s="87">
        <v>5000</v>
      </c>
      <c r="Q13" s="87">
        <v>5000</v>
      </c>
      <c r="R13" s="87">
        <v>5000</v>
      </c>
      <c r="S13" s="87">
        <v>5000</v>
      </c>
      <c r="T13" s="87">
        <v>5000</v>
      </c>
      <c r="U13" s="87">
        <v>5000</v>
      </c>
      <c r="V13" s="87">
        <v>5000</v>
      </c>
      <c r="W13" s="87">
        <v>5000</v>
      </c>
      <c r="X13" s="87">
        <v>5000</v>
      </c>
      <c r="Y13" s="87">
        <v>5000</v>
      </c>
      <c r="Z13" s="87">
        <v>5000</v>
      </c>
      <c r="AA13" s="87">
        <v>5000</v>
      </c>
      <c r="AB13" s="87">
        <v>5000</v>
      </c>
      <c r="AC13" s="87">
        <v>5000</v>
      </c>
      <c r="AD13" s="87">
        <v>5000</v>
      </c>
      <c r="AE13" s="87">
        <v>5000</v>
      </c>
      <c r="AF13" s="87">
        <v>5000</v>
      </c>
      <c r="AG13" s="87">
        <v>5000</v>
      </c>
      <c r="AH13" s="87">
        <v>5000</v>
      </c>
      <c r="AI13" s="87">
        <v>5000</v>
      </c>
      <c r="AJ13" s="87">
        <v>5000</v>
      </c>
      <c r="AK13" s="87">
        <v>5000</v>
      </c>
      <c r="AL13" s="87">
        <v>5000</v>
      </c>
      <c r="AM13" s="87">
        <v>5000</v>
      </c>
      <c r="AN13" s="87">
        <v>5000</v>
      </c>
      <c r="AO13" s="87">
        <v>5000</v>
      </c>
      <c r="AP13" s="87">
        <v>5000</v>
      </c>
      <c r="AQ13" s="88">
        <v>5000</v>
      </c>
    </row>
    <row r="14" spans="1:43" x14ac:dyDescent="0.25">
      <c r="B14" s="81" t="s">
        <v>68</v>
      </c>
      <c r="C14" t="s">
        <v>191</v>
      </c>
      <c r="E14" s="51">
        <v>0.22</v>
      </c>
      <c r="F14" s="82">
        <v>60</v>
      </c>
      <c r="H14" s="86">
        <v>5000</v>
      </c>
      <c r="I14" s="87">
        <v>5000</v>
      </c>
      <c r="J14" s="87">
        <v>5000</v>
      </c>
      <c r="K14" s="87">
        <v>5000</v>
      </c>
      <c r="L14" s="87">
        <v>5000</v>
      </c>
      <c r="M14" s="87">
        <v>5000</v>
      </c>
      <c r="N14" s="87">
        <v>5000</v>
      </c>
      <c r="O14" s="87">
        <v>5000</v>
      </c>
      <c r="P14" s="87">
        <v>5000</v>
      </c>
      <c r="Q14" s="87">
        <v>5000</v>
      </c>
      <c r="R14" s="87">
        <v>5000</v>
      </c>
      <c r="S14" s="87">
        <v>5000</v>
      </c>
      <c r="T14" s="87">
        <v>5000</v>
      </c>
      <c r="U14" s="87">
        <v>5000</v>
      </c>
      <c r="V14" s="87">
        <v>5000</v>
      </c>
      <c r="W14" s="87">
        <v>5000</v>
      </c>
      <c r="X14" s="87">
        <v>5000</v>
      </c>
      <c r="Y14" s="87">
        <v>5000</v>
      </c>
      <c r="Z14" s="87">
        <v>5000</v>
      </c>
      <c r="AA14" s="87">
        <v>5000</v>
      </c>
      <c r="AB14" s="87">
        <v>5000</v>
      </c>
      <c r="AC14" s="87">
        <v>5000</v>
      </c>
      <c r="AD14" s="87">
        <v>5000</v>
      </c>
      <c r="AE14" s="87">
        <v>5000</v>
      </c>
      <c r="AF14" s="87">
        <v>5000</v>
      </c>
      <c r="AG14" s="87">
        <v>5000</v>
      </c>
      <c r="AH14" s="87">
        <v>5000</v>
      </c>
      <c r="AI14" s="87">
        <v>5000</v>
      </c>
      <c r="AJ14" s="87">
        <v>5000</v>
      </c>
      <c r="AK14" s="87">
        <v>5000</v>
      </c>
      <c r="AL14" s="87">
        <v>5000</v>
      </c>
      <c r="AM14" s="87">
        <v>5000</v>
      </c>
      <c r="AN14" s="87">
        <v>5000</v>
      </c>
      <c r="AO14" s="87">
        <v>5000</v>
      </c>
      <c r="AP14" s="87">
        <v>5000</v>
      </c>
      <c r="AQ14" s="88">
        <v>5000</v>
      </c>
    </row>
    <row r="15" spans="1:43" x14ac:dyDescent="0.25">
      <c r="B15" s="81" t="s">
        <v>75</v>
      </c>
      <c r="C15" t="s">
        <v>191</v>
      </c>
      <c r="E15" s="51">
        <v>0.22</v>
      </c>
      <c r="F15" s="82">
        <v>60</v>
      </c>
      <c r="H15" s="86">
        <v>5000</v>
      </c>
      <c r="I15" s="87">
        <v>5000</v>
      </c>
      <c r="J15" s="87">
        <v>5000</v>
      </c>
      <c r="K15" s="87">
        <v>5000</v>
      </c>
      <c r="L15" s="87">
        <v>5000</v>
      </c>
      <c r="M15" s="87">
        <v>5000</v>
      </c>
      <c r="N15" s="87">
        <v>5000</v>
      </c>
      <c r="O15" s="87">
        <v>5000</v>
      </c>
      <c r="P15" s="87">
        <v>5000</v>
      </c>
      <c r="Q15" s="87">
        <v>5000</v>
      </c>
      <c r="R15" s="87">
        <v>5000</v>
      </c>
      <c r="S15" s="87">
        <v>5000</v>
      </c>
      <c r="T15" s="87">
        <v>5000</v>
      </c>
      <c r="U15" s="87">
        <v>5000</v>
      </c>
      <c r="V15" s="87">
        <v>5000</v>
      </c>
      <c r="W15" s="87">
        <v>5000</v>
      </c>
      <c r="X15" s="87">
        <v>5000</v>
      </c>
      <c r="Y15" s="87">
        <v>5000</v>
      </c>
      <c r="Z15" s="87">
        <v>5000</v>
      </c>
      <c r="AA15" s="87">
        <v>5000</v>
      </c>
      <c r="AB15" s="87">
        <v>5000</v>
      </c>
      <c r="AC15" s="87">
        <v>5000</v>
      </c>
      <c r="AD15" s="87">
        <v>5000</v>
      </c>
      <c r="AE15" s="87">
        <v>5000</v>
      </c>
      <c r="AF15" s="87">
        <v>5000</v>
      </c>
      <c r="AG15" s="87">
        <v>5000</v>
      </c>
      <c r="AH15" s="87">
        <v>5000</v>
      </c>
      <c r="AI15" s="87">
        <v>5000</v>
      </c>
      <c r="AJ15" s="87">
        <v>5000</v>
      </c>
      <c r="AK15" s="87">
        <v>5000</v>
      </c>
      <c r="AL15" s="87">
        <v>5000</v>
      </c>
      <c r="AM15" s="87">
        <v>5000</v>
      </c>
      <c r="AN15" s="87">
        <v>5000</v>
      </c>
      <c r="AO15" s="87">
        <v>5000</v>
      </c>
      <c r="AP15" s="87">
        <v>5000</v>
      </c>
      <c r="AQ15" s="88">
        <v>5000</v>
      </c>
    </row>
    <row r="16" spans="1:43" x14ac:dyDescent="0.25">
      <c r="B16" s="81" t="s">
        <v>76</v>
      </c>
      <c r="C16" t="s">
        <v>191</v>
      </c>
      <c r="E16" s="51">
        <v>0.22</v>
      </c>
      <c r="F16" s="82">
        <v>60</v>
      </c>
      <c r="H16" s="86">
        <v>5000</v>
      </c>
      <c r="I16" s="87">
        <v>5000</v>
      </c>
      <c r="J16" s="87">
        <v>5000</v>
      </c>
      <c r="K16" s="87">
        <v>5000</v>
      </c>
      <c r="L16" s="87">
        <v>5000</v>
      </c>
      <c r="M16" s="87">
        <v>5000</v>
      </c>
      <c r="N16" s="87">
        <v>5000</v>
      </c>
      <c r="O16" s="87">
        <v>5000</v>
      </c>
      <c r="P16" s="87">
        <v>5000</v>
      </c>
      <c r="Q16" s="87">
        <v>5000</v>
      </c>
      <c r="R16" s="87">
        <v>5000</v>
      </c>
      <c r="S16" s="87">
        <v>5000</v>
      </c>
      <c r="T16" s="87">
        <v>5000</v>
      </c>
      <c r="U16" s="87">
        <v>5000</v>
      </c>
      <c r="V16" s="87">
        <v>5000</v>
      </c>
      <c r="W16" s="87">
        <v>5000</v>
      </c>
      <c r="X16" s="87">
        <v>5000</v>
      </c>
      <c r="Y16" s="87">
        <v>5000</v>
      </c>
      <c r="Z16" s="87">
        <v>5000</v>
      </c>
      <c r="AA16" s="87">
        <v>5000</v>
      </c>
      <c r="AB16" s="87">
        <v>5000</v>
      </c>
      <c r="AC16" s="87">
        <v>5000</v>
      </c>
      <c r="AD16" s="87">
        <v>5000</v>
      </c>
      <c r="AE16" s="87">
        <v>5000</v>
      </c>
      <c r="AF16" s="87">
        <v>5000</v>
      </c>
      <c r="AG16" s="87">
        <v>5000</v>
      </c>
      <c r="AH16" s="87">
        <v>5000</v>
      </c>
      <c r="AI16" s="87">
        <v>5000</v>
      </c>
      <c r="AJ16" s="87">
        <v>5000</v>
      </c>
      <c r="AK16" s="87">
        <v>5000</v>
      </c>
      <c r="AL16" s="87">
        <v>5000</v>
      </c>
      <c r="AM16" s="87">
        <v>5000</v>
      </c>
      <c r="AN16" s="87">
        <v>5000</v>
      </c>
      <c r="AO16" s="87">
        <v>5000</v>
      </c>
      <c r="AP16" s="87">
        <v>5000</v>
      </c>
      <c r="AQ16" s="88">
        <v>5000</v>
      </c>
    </row>
    <row r="17" spans="2:44" x14ac:dyDescent="0.25">
      <c r="B17" s="81" t="s">
        <v>77</v>
      </c>
      <c r="C17" t="s">
        <v>191</v>
      </c>
      <c r="E17" s="51">
        <v>0.22</v>
      </c>
      <c r="F17" s="82">
        <v>60</v>
      </c>
      <c r="H17" s="86">
        <v>5000</v>
      </c>
      <c r="I17" s="87">
        <v>5000</v>
      </c>
      <c r="J17" s="87">
        <v>5000</v>
      </c>
      <c r="K17" s="87">
        <v>5000</v>
      </c>
      <c r="L17" s="87">
        <v>5000</v>
      </c>
      <c r="M17" s="87">
        <v>5000</v>
      </c>
      <c r="N17" s="87">
        <v>5000</v>
      </c>
      <c r="O17" s="87">
        <v>5000</v>
      </c>
      <c r="P17" s="87">
        <v>5000</v>
      </c>
      <c r="Q17" s="87">
        <v>5000</v>
      </c>
      <c r="R17" s="87">
        <v>5000</v>
      </c>
      <c r="S17" s="87">
        <v>5000</v>
      </c>
      <c r="T17" s="87">
        <v>5000</v>
      </c>
      <c r="U17" s="87">
        <v>5000</v>
      </c>
      <c r="V17" s="87">
        <v>5000</v>
      </c>
      <c r="W17" s="87">
        <v>5000</v>
      </c>
      <c r="X17" s="87">
        <v>5000</v>
      </c>
      <c r="Y17" s="87">
        <v>5000</v>
      </c>
      <c r="Z17" s="87">
        <v>5000</v>
      </c>
      <c r="AA17" s="87">
        <v>5000</v>
      </c>
      <c r="AB17" s="87">
        <v>5000</v>
      </c>
      <c r="AC17" s="87">
        <v>5000</v>
      </c>
      <c r="AD17" s="87">
        <v>5000</v>
      </c>
      <c r="AE17" s="87">
        <v>5000</v>
      </c>
      <c r="AF17" s="87">
        <v>5000</v>
      </c>
      <c r="AG17" s="87">
        <v>5000</v>
      </c>
      <c r="AH17" s="87">
        <v>5000</v>
      </c>
      <c r="AI17" s="87">
        <v>5000</v>
      </c>
      <c r="AJ17" s="87">
        <v>5000</v>
      </c>
      <c r="AK17" s="87">
        <v>5000</v>
      </c>
      <c r="AL17" s="87">
        <v>5000</v>
      </c>
      <c r="AM17" s="87">
        <v>5000</v>
      </c>
      <c r="AN17" s="87">
        <v>5000</v>
      </c>
      <c r="AO17" s="87">
        <v>5000</v>
      </c>
      <c r="AP17" s="87">
        <v>5000</v>
      </c>
      <c r="AQ17" s="88">
        <v>5000</v>
      </c>
    </row>
    <row r="18" spans="2:44" x14ac:dyDescent="0.25">
      <c r="B18" s="81" t="s">
        <v>78</v>
      </c>
      <c r="C18" t="s">
        <v>191</v>
      </c>
      <c r="E18" s="51">
        <v>0.22</v>
      </c>
      <c r="F18" s="82">
        <v>60</v>
      </c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8"/>
    </row>
    <row r="19" spans="2:44" x14ac:dyDescent="0.25">
      <c r="B19" s="81" t="s">
        <v>79</v>
      </c>
      <c r="C19" t="s">
        <v>191</v>
      </c>
      <c r="E19" s="51">
        <v>0.22</v>
      </c>
      <c r="F19" s="82">
        <v>60</v>
      </c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8"/>
    </row>
    <row r="20" spans="2:44" x14ac:dyDescent="0.25">
      <c r="B20" s="81" t="s">
        <v>80</v>
      </c>
      <c r="C20" t="s">
        <v>191</v>
      </c>
      <c r="E20" s="51">
        <v>0.22</v>
      </c>
      <c r="F20" s="82">
        <v>60</v>
      </c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8"/>
    </row>
    <row r="21" spans="2:44" x14ac:dyDescent="0.25">
      <c r="B21" s="81" t="s">
        <v>81</v>
      </c>
      <c r="C21" t="s">
        <v>191</v>
      </c>
      <c r="E21" s="51">
        <v>0.22</v>
      </c>
      <c r="F21" s="82">
        <v>60</v>
      </c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/>
    </row>
    <row r="22" spans="2:44" x14ac:dyDescent="0.25">
      <c r="B22" s="81" t="s">
        <v>82</v>
      </c>
      <c r="C22" t="s">
        <v>191</v>
      </c>
      <c r="E22" s="51">
        <v>0.22</v>
      </c>
      <c r="F22" s="82">
        <v>60</v>
      </c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8"/>
    </row>
    <row r="23" spans="2:44" x14ac:dyDescent="0.25">
      <c r="B23" s="81" t="s">
        <v>83</v>
      </c>
      <c r="C23" t="s">
        <v>191</v>
      </c>
      <c r="E23" s="51">
        <v>0.22</v>
      </c>
      <c r="F23" s="82">
        <v>60</v>
      </c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8"/>
    </row>
    <row r="24" spans="2:44" x14ac:dyDescent="0.25">
      <c r="B24" s="81" t="s">
        <v>84</v>
      </c>
      <c r="C24" t="s">
        <v>191</v>
      </c>
      <c r="E24" s="51">
        <v>0.22</v>
      </c>
      <c r="F24" s="82">
        <v>60</v>
      </c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8"/>
    </row>
    <row r="25" spans="2:44" ht="15.75" thickBot="1" x14ac:dyDescent="0.3">
      <c r="B25" s="89" t="s">
        <v>85</v>
      </c>
      <c r="C25" t="s">
        <v>191</v>
      </c>
      <c r="E25" s="43">
        <v>0.22</v>
      </c>
      <c r="F25" s="90">
        <v>60</v>
      </c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</row>
    <row r="28" spans="2:44" ht="15.75" thickBot="1" x14ac:dyDescent="0.3">
      <c r="B28" s="23" t="s">
        <v>154</v>
      </c>
      <c r="H28" s="49" t="str">
        <f>+H2</f>
        <v>ANNO 1</v>
      </c>
      <c r="I28" s="49" t="str">
        <f t="shared" ref="I28:AQ28" si="0">+I2</f>
        <v>ANNO 2</v>
      </c>
      <c r="J28" s="49" t="str">
        <f t="shared" si="0"/>
        <v>ANNO 3</v>
      </c>
      <c r="K28" s="49" t="str">
        <f t="shared" si="0"/>
        <v>ANNO 4</v>
      </c>
      <c r="L28" s="49" t="str">
        <f t="shared" si="0"/>
        <v>ANNO 5</v>
      </c>
      <c r="M28" s="49" t="str">
        <f t="shared" si="0"/>
        <v>ANNO 6</v>
      </c>
      <c r="N28" s="49" t="str">
        <f t="shared" si="0"/>
        <v>ANNO 7</v>
      </c>
      <c r="O28" s="49" t="str">
        <f t="shared" si="0"/>
        <v>ANNO 8</v>
      </c>
      <c r="P28" s="49" t="str">
        <f t="shared" si="0"/>
        <v>ANNO 9</v>
      </c>
      <c r="Q28" s="49" t="str">
        <f t="shared" si="0"/>
        <v>ANNO 10</v>
      </c>
      <c r="R28" s="49" t="str">
        <f t="shared" si="0"/>
        <v>ANNO 11</v>
      </c>
      <c r="S28" s="49" t="str">
        <f t="shared" si="0"/>
        <v>ANNO 12</v>
      </c>
      <c r="T28" s="49" t="str">
        <f t="shared" si="0"/>
        <v>ANNO 13</v>
      </c>
      <c r="U28" s="49" t="str">
        <f t="shared" si="0"/>
        <v>ANNO 14</v>
      </c>
      <c r="V28" s="49" t="str">
        <f t="shared" si="0"/>
        <v>ANNO 15</v>
      </c>
      <c r="W28" s="49" t="str">
        <f t="shared" si="0"/>
        <v>ANNO 16</v>
      </c>
      <c r="X28" s="49" t="str">
        <f t="shared" si="0"/>
        <v>ANNO 17</v>
      </c>
      <c r="Y28" s="49" t="str">
        <f t="shared" si="0"/>
        <v>ANNO 18</v>
      </c>
      <c r="Z28" s="49" t="str">
        <f t="shared" si="0"/>
        <v>ANNO 19</v>
      </c>
      <c r="AA28" s="49" t="str">
        <f t="shared" si="0"/>
        <v>ANNO 20</v>
      </c>
      <c r="AB28" s="49" t="str">
        <f t="shared" si="0"/>
        <v>ANNO 21</v>
      </c>
      <c r="AC28" s="49" t="str">
        <f t="shared" si="0"/>
        <v>ANNO 22</v>
      </c>
      <c r="AD28" s="49" t="str">
        <f t="shared" si="0"/>
        <v>ANNO 23</v>
      </c>
      <c r="AE28" s="49" t="str">
        <f t="shared" si="0"/>
        <v>ANNO 24</v>
      </c>
      <c r="AF28" s="49" t="str">
        <f t="shared" si="0"/>
        <v>ANNO 25</v>
      </c>
      <c r="AG28" s="49" t="str">
        <f t="shared" si="0"/>
        <v>ANNO 26</v>
      </c>
      <c r="AH28" s="49" t="str">
        <f t="shared" si="0"/>
        <v>ANNO 27</v>
      </c>
      <c r="AI28" s="49" t="str">
        <f t="shared" si="0"/>
        <v>ANNO 28</v>
      </c>
      <c r="AJ28" s="49" t="str">
        <f t="shared" si="0"/>
        <v>ANNO 29</v>
      </c>
      <c r="AK28" s="49" t="str">
        <f t="shared" si="0"/>
        <v>ANNO 30</v>
      </c>
      <c r="AL28" s="49" t="str">
        <f t="shared" si="0"/>
        <v>ANNO 31</v>
      </c>
      <c r="AM28" s="49" t="str">
        <f t="shared" si="0"/>
        <v>ANNO 32</v>
      </c>
      <c r="AN28" s="49" t="str">
        <f t="shared" si="0"/>
        <v>ANNO 33</v>
      </c>
      <c r="AO28" s="49" t="str">
        <f t="shared" si="0"/>
        <v>ANNO 34</v>
      </c>
      <c r="AP28" s="49" t="str">
        <f t="shared" si="0"/>
        <v>ANNO 35</v>
      </c>
      <c r="AQ28" s="49" t="str">
        <f t="shared" si="0"/>
        <v>ANNO 36</v>
      </c>
    </row>
    <row r="29" spans="2:44" x14ac:dyDescent="0.25">
      <c r="B29" t="str">
        <f>+B3</f>
        <v xml:space="preserve">    - Costi variabili di produzione</v>
      </c>
      <c r="H29" s="94">
        <f>+$E3*H3</f>
        <v>660</v>
      </c>
      <c r="I29" s="95">
        <f t="shared" ref="I29:AG39" si="1">+$E3*I3</f>
        <v>660</v>
      </c>
      <c r="J29" s="95">
        <f t="shared" si="1"/>
        <v>660</v>
      </c>
      <c r="K29" s="95">
        <f t="shared" si="1"/>
        <v>660</v>
      </c>
      <c r="L29" s="95">
        <f t="shared" si="1"/>
        <v>660</v>
      </c>
      <c r="M29" s="95">
        <f t="shared" si="1"/>
        <v>660</v>
      </c>
      <c r="N29" s="95">
        <f t="shared" si="1"/>
        <v>660</v>
      </c>
      <c r="O29" s="95">
        <f t="shared" si="1"/>
        <v>660</v>
      </c>
      <c r="P29" s="95">
        <f t="shared" si="1"/>
        <v>660</v>
      </c>
      <c r="Q29" s="95">
        <f t="shared" si="1"/>
        <v>660</v>
      </c>
      <c r="R29" s="95">
        <f t="shared" si="1"/>
        <v>660</v>
      </c>
      <c r="S29" s="95">
        <f t="shared" si="1"/>
        <v>660</v>
      </c>
      <c r="T29" s="95">
        <f t="shared" si="1"/>
        <v>660</v>
      </c>
      <c r="U29" s="95">
        <f t="shared" si="1"/>
        <v>660</v>
      </c>
      <c r="V29" s="95">
        <f t="shared" si="1"/>
        <v>660</v>
      </c>
      <c r="W29" s="95">
        <f t="shared" si="1"/>
        <v>660</v>
      </c>
      <c r="X29" s="95">
        <f t="shared" si="1"/>
        <v>660</v>
      </c>
      <c r="Y29" s="95">
        <f t="shared" si="1"/>
        <v>660</v>
      </c>
      <c r="Z29" s="95">
        <f t="shared" si="1"/>
        <v>660</v>
      </c>
      <c r="AA29" s="95">
        <f t="shared" si="1"/>
        <v>660</v>
      </c>
      <c r="AB29" s="95">
        <f t="shared" si="1"/>
        <v>660</v>
      </c>
      <c r="AC29" s="95">
        <f t="shared" si="1"/>
        <v>660</v>
      </c>
      <c r="AD29" s="95">
        <f t="shared" si="1"/>
        <v>660</v>
      </c>
      <c r="AE29" s="95">
        <f t="shared" si="1"/>
        <v>660</v>
      </c>
      <c r="AF29" s="95">
        <f t="shared" si="1"/>
        <v>660</v>
      </c>
      <c r="AG29" s="95">
        <f t="shared" si="1"/>
        <v>660</v>
      </c>
      <c r="AH29" s="95">
        <f>+$E3*AH3</f>
        <v>660</v>
      </c>
      <c r="AI29" s="95">
        <f t="shared" ref="AI29:AQ44" si="2">+$E3*AI3</f>
        <v>660</v>
      </c>
      <c r="AJ29" s="95">
        <f t="shared" si="2"/>
        <v>660</v>
      </c>
      <c r="AK29" s="95">
        <f t="shared" si="2"/>
        <v>660</v>
      </c>
      <c r="AL29" s="95">
        <f t="shared" si="2"/>
        <v>660</v>
      </c>
      <c r="AM29" s="95">
        <f t="shared" si="2"/>
        <v>660</v>
      </c>
      <c r="AN29" s="95">
        <f t="shared" si="2"/>
        <v>660</v>
      </c>
      <c r="AO29" s="95">
        <f t="shared" si="2"/>
        <v>660</v>
      </c>
      <c r="AP29" s="95">
        <f t="shared" si="2"/>
        <v>660</v>
      </c>
      <c r="AQ29" s="96">
        <f t="shared" si="2"/>
        <v>660</v>
      </c>
      <c r="AR29" s="24"/>
    </row>
    <row r="30" spans="2:44" x14ac:dyDescent="0.25">
      <c r="B30" t="str">
        <f t="shared" ref="B30:B51" si="3">+B4</f>
        <v xml:space="preserve">    - Costi variabili commerciali</v>
      </c>
      <c r="H30" s="97">
        <f t="shared" ref="H30:W45" si="4">+$E4*H4</f>
        <v>660</v>
      </c>
      <c r="I30" s="98">
        <f t="shared" si="4"/>
        <v>660</v>
      </c>
      <c r="J30" s="98">
        <f t="shared" si="4"/>
        <v>660</v>
      </c>
      <c r="K30" s="98">
        <f t="shared" si="4"/>
        <v>660</v>
      </c>
      <c r="L30" s="98">
        <f t="shared" si="4"/>
        <v>660</v>
      </c>
      <c r="M30" s="98">
        <f t="shared" si="4"/>
        <v>660</v>
      </c>
      <c r="N30" s="98">
        <f t="shared" si="4"/>
        <v>660</v>
      </c>
      <c r="O30" s="98">
        <f t="shared" si="4"/>
        <v>660</v>
      </c>
      <c r="P30" s="98">
        <f t="shared" si="4"/>
        <v>660</v>
      </c>
      <c r="Q30" s="98">
        <f t="shared" si="4"/>
        <v>660</v>
      </c>
      <c r="R30" s="98">
        <f t="shared" si="4"/>
        <v>660</v>
      </c>
      <c r="S30" s="98">
        <f t="shared" si="4"/>
        <v>660</v>
      </c>
      <c r="T30" s="98">
        <f t="shared" si="4"/>
        <v>660</v>
      </c>
      <c r="U30" s="98">
        <f t="shared" si="4"/>
        <v>660</v>
      </c>
      <c r="V30" s="98">
        <f t="shared" si="4"/>
        <v>660</v>
      </c>
      <c r="W30" s="98">
        <f t="shared" si="4"/>
        <v>660</v>
      </c>
      <c r="X30" s="98">
        <f t="shared" si="1"/>
        <v>660</v>
      </c>
      <c r="Y30" s="98">
        <f t="shared" si="1"/>
        <v>660</v>
      </c>
      <c r="Z30" s="98">
        <f t="shared" si="1"/>
        <v>660</v>
      </c>
      <c r="AA30" s="98">
        <f t="shared" si="1"/>
        <v>660</v>
      </c>
      <c r="AB30" s="98">
        <f t="shared" si="1"/>
        <v>660</v>
      </c>
      <c r="AC30" s="98">
        <f t="shared" si="1"/>
        <v>660</v>
      </c>
      <c r="AD30" s="98">
        <f t="shared" si="1"/>
        <v>660</v>
      </c>
      <c r="AE30" s="98">
        <f t="shared" si="1"/>
        <v>660</v>
      </c>
      <c r="AF30" s="98">
        <f t="shared" si="1"/>
        <v>660</v>
      </c>
      <c r="AG30" s="98">
        <f t="shared" si="1"/>
        <v>660</v>
      </c>
      <c r="AH30" s="98">
        <f t="shared" ref="AH30:AQ45" si="5">+$E4*AH4</f>
        <v>660</v>
      </c>
      <c r="AI30" s="98">
        <f t="shared" si="5"/>
        <v>660</v>
      </c>
      <c r="AJ30" s="98">
        <f t="shared" si="5"/>
        <v>660</v>
      </c>
      <c r="AK30" s="98">
        <f t="shared" si="5"/>
        <v>660</v>
      </c>
      <c r="AL30" s="98">
        <f t="shared" si="5"/>
        <v>660</v>
      </c>
      <c r="AM30" s="98">
        <f t="shared" si="5"/>
        <v>660</v>
      </c>
      <c r="AN30" s="98">
        <f t="shared" si="5"/>
        <v>660</v>
      </c>
      <c r="AO30" s="98">
        <f t="shared" si="5"/>
        <v>660</v>
      </c>
      <c r="AP30" s="98">
        <f t="shared" si="5"/>
        <v>660</v>
      </c>
      <c r="AQ30" s="99">
        <f t="shared" si="5"/>
        <v>660</v>
      </c>
      <c r="AR30" s="24"/>
    </row>
    <row r="31" spans="2:44" x14ac:dyDescent="0.25">
      <c r="B31" t="str">
        <f t="shared" si="3"/>
        <v xml:space="preserve">    - Altri costi variabili</v>
      </c>
      <c r="H31" s="97">
        <f t="shared" si="4"/>
        <v>660</v>
      </c>
      <c r="I31" s="98">
        <f t="shared" si="1"/>
        <v>660</v>
      </c>
      <c r="J31" s="98">
        <f t="shared" si="1"/>
        <v>660</v>
      </c>
      <c r="K31" s="98">
        <f t="shared" si="1"/>
        <v>660</v>
      </c>
      <c r="L31" s="98">
        <f t="shared" si="1"/>
        <v>660</v>
      </c>
      <c r="M31" s="98">
        <f t="shared" si="1"/>
        <v>660</v>
      </c>
      <c r="N31" s="98">
        <f t="shared" si="1"/>
        <v>660</v>
      </c>
      <c r="O31" s="98">
        <f t="shared" si="1"/>
        <v>660</v>
      </c>
      <c r="P31" s="98">
        <f t="shared" si="1"/>
        <v>660</v>
      </c>
      <c r="Q31" s="98">
        <f t="shared" si="1"/>
        <v>660</v>
      </c>
      <c r="R31" s="98">
        <f t="shared" si="1"/>
        <v>660</v>
      </c>
      <c r="S31" s="98">
        <f t="shared" si="1"/>
        <v>660</v>
      </c>
      <c r="T31" s="98">
        <f t="shared" si="1"/>
        <v>660</v>
      </c>
      <c r="U31" s="98">
        <f t="shared" si="1"/>
        <v>660</v>
      </c>
      <c r="V31" s="98">
        <f t="shared" si="1"/>
        <v>660</v>
      </c>
      <c r="W31" s="98">
        <f t="shared" si="1"/>
        <v>660</v>
      </c>
      <c r="X31" s="98">
        <f t="shared" si="1"/>
        <v>660</v>
      </c>
      <c r="Y31" s="98">
        <f t="shared" si="1"/>
        <v>660</v>
      </c>
      <c r="Z31" s="98">
        <f t="shared" si="1"/>
        <v>660</v>
      </c>
      <c r="AA31" s="98">
        <f t="shared" si="1"/>
        <v>660</v>
      </c>
      <c r="AB31" s="98">
        <f t="shared" si="1"/>
        <v>660</v>
      </c>
      <c r="AC31" s="98">
        <f t="shared" si="1"/>
        <v>660</v>
      </c>
      <c r="AD31" s="98">
        <f t="shared" si="1"/>
        <v>660</v>
      </c>
      <c r="AE31" s="98">
        <f t="shared" si="1"/>
        <v>660</v>
      </c>
      <c r="AF31" s="98">
        <f t="shared" si="1"/>
        <v>660</v>
      </c>
      <c r="AG31" s="98">
        <f t="shared" si="1"/>
        <v>660</v>
      </c>
      <c r="AH31" s="98">
        <f t="shared" si="5"/>
        <v>660</v>
      </c>
      <c r="AI31" s="98">
        <f t="shared" si="2"/>
        <v>660</v>
      </c>
      <c r="AJ31" s="98">
        <f t="shared" si="2"/>
        <v>660</v>
      </c>
      <c r="AK31" s="98">
        <f t="shared" si="2"/>
        <v>660</v>
      </c>
      <c r="AL31" s="98">
        <f t="shared" si="2"/>
        <v>660</v>
      </c>
      <c r="AM31" s="98">
        <f t="shared" si="2"/>
        <v>660</v>
      </c>
      <c r="AN31" s="98">
        <f t="shared" si="2"/>
        <v>660</v>
      </c>
      <c r="AO31" s="98">
        <f t="shared" si="2"/>
        <v>660</v>
      </c>
      <c r="AP31" s="98">
        <f t="shared" si="2"/>
        <v>660</v>
      </c>
      <c r="AQ31" s="99">
        <f t="shared" si="2"/>
        <v>660</v>
      </c>
      <c r="AR31" s="24"/>
    </row>
    <row r="32" spans="2:44" x14ac:dyDescent="0.25">
      <c r="B32" t="str">
        <f t="shared" si="3"/>
        <v xml:space="preserve">    - Costi fissi di produzione</v>
      </c>
      <c r="H32" s="97">
        <f t="shared" si="4"/>
        <v>0</v>
      </c>
      <c r="I32" s="98">
        <f t="shared" si="1"/>
        <v>0</v>
      </c>
      <c r="J32" s="98">
        <f t="shared" si="1"/>
        <v>0</v>
      </c>
      <c r="K32" s="98">
        <f t="shared" si="1"/>
        <v>0</v>
      </c>
      <c r="L32" s="98">
        <f t="shared" si="1"/>
        <v>0</v>
      </c>
      <c r="M32" s="98">
        <f t="shared" si="1"/>
        <v>0</v>
      </c>
      <c r="N32" s="98">
        <f t="shared" si="1"/>
        <v>0</v>
      </c>
      <c r="O32" s="98">
        <f t="shared" si="1"/>
        <v>0</v>
      </c>
      <c r="P32" s="98">
        <f t="shared" si="1"/>
        <v>0</v>
      </c>
      <c r="Q32" s="98">
        <f t="shared" si="1"/>
        <v>0</v>
      </c>
      <c r="R32" s="98">
        <f t="shared" si="1"/>
        <v>0</v>
      </c>
      <c r="S32" s="98">
        <f t="shared" si="1"/>
        <v>0</v>
      </c>
      <c r="T32" s="98">
        <f t="shared" si="1"/>
        <v>0</v>
      </c>
      <c r="U32" s="98">
        <f t="shared" si="1"/>
        <v>0</v>
      </c>
      <c r="V32" s="98">
        <f t="shared" si="1"/>
        <v>0</v>
      </c>
      <c r="W32" s="98">
        <f t="shared" si="1"/>
        <v>0</v>
      </c>
      <c r="X32" s="98">
        <f t="shared" si="1"/>
        <v>0</v>
      </c>
      <c r="Y32" s="98">
        <f t="shared" si="1"/>
        <v>0</v>
      </c>
      <c r="Z32" s="98">
        <f t="shared" si="1"/>
        <v>0</v>
      </c>
      <c r="AA32" s="98">
        <f t="shared" si="1"/>
        <v>0</v>
      </c>
      <c r="AB32" s="98">
        <f t="shared" si="1"/>
        <v>0</v>
      </c>
      <c r="AC32" s="98">
        <f t="shared" si="1"/>
        <v>0</v>
      </c>
      <c r="AD32" s="98">
        <f t="shared" si="1"/>
        <v>0</v>
      </c>
      <c r="AE32" s="98">
        <f t="shared" si="1"/>
        <v>0</v>
      </c>
      <c r="AF32" s="98">
        <f t="shared" si="1"/>
        <v>0</v>
      </c>
      <c r="AG32" s="98">
        <f t="shared" si="1"/>
        <v>0</v>
      </c>
      <c r="AH32" s="98">
        <f t="shared" si="5"/>
        <v>0</v>
      </c>
      <c r="AI32" s="98">
        <f t="shared" si="2"/>
        <v>0</v>
      </c>
      <c r="AJ32" s="98">
        <f t="shared" si="2"/>
        <v>0</v>
      </c>
      <c r="AK32" s="98">
        <f t="shared" si="2"/>
        <v>0</v>
      </c>
      <c r="AL32" s="98">
        <f t="shared" si="2"/>
        <v>0</v>
      </c>
      <c r="AM32" s="98">
        <f t="shared" si="2"/>
        <v>0</v>
      </c>
      <c r="AN32" s="98">
        <f t="shared" si="2"/>
        <v>0</v>
      </c>
      <c r="AO32" s="98">
        <f t="shared" si="2"/>
        <v>0</v>
      </c>
      <c r="AP32" s="98">
        <f t="shared" si="2"/>
        <v>0</v>
      </c>
      <c r="AQ32" s="99">
        <f t="shared" si="2"/>
        <v>0</v>
      </c>
      <c r="AR32" s="24"/>
    </row>
    <row r="33" spans="2:44" x14ac:dyDescent="0.25">
      <c r="B33" t="str">
        <f t="shared" si="3"/>
        <v xml:space="preserve">    - spese di trasporto</v>
      </c>
      <c r="H33" s="97">
        <f t="shared" si="4"/>
        <v>1100</v>
      </c>
      <c r="I33" s="98">
        <f t="shared" si="1"/>
        <v>1100</v>
      </c>
      <c r="J33" s="98">
        <f t="shared" si="1"/>
        <v>1100</v>
      </c>
      <c r="K33" s="98">
        <f t="shared" si="1"/>
        <v>1100</v>
      </c>
      <c r="L33" s="98">
        <f t="shared" si="1"/>
        <v>1100</v>
      </c>
      <c r="M33" s="98">
        <f t="shared" si="1"/>
        <v>1100</v>
      </c>
      <c r="N33" s="98">
        <f t="shared" si="1"/>
        <v>1100</v>
      </c>
      <c r="O33" s="98">
        <f t="shared" si="1"/>
        <v>1100</v>
      </c>
      <c r="P33" s="98">
        <f t="shared" si="1"/>
        <v>1100</v>
      </c>
      <c r="Q33" s="98">
        <f t="shared" si="1"/>
        <v>1100</v>
      </c>
      <c r="R33" s="98">
        <f t="shared" si="1"/>
        <v>1100</v>
      </c>
      <c r="S33" s="98">
        <f t="shared" si="1"/>
        <v>1100</v>
      </c>
      <c r="T33" s="98">
        <f t="shared" si="1"/>
        <v>1100</v>
      </c>
      <c r="U33" s="98">
        <f t="shared" si="1"/>
        <v>1100</v>
      </c>
      <c r="V33" s="98">
        <f t="shared" si="1"/>
        <v>1100</v>
      </c>
      <c r="W33" s="98">
        <f t="shared" si="1"/>
        <v>1100</v>
      </c>
      <c r="X33" s="98">
        <f t="shared" si="1"/>
        <v>1100</v>
      </c>
      <c r="Y33" s="98">
        <f t="shared" si="1"/>
        <v>1100</v>
      </c>
      <c r="Z33" s="98">
        <f t="shared" si="1"/>
        <v>1100</v>
      </c>
      <c r="AA33" s="98">
        <f t="shared" si="1"/>
        <v>1100</v>
      </c>
      <c r="AB33" s="98">
        <f t="shared" si="1"/>
        <v>1100</v>
      </c>
      <c r="AC33" s="98">
        <f t="shared" si="1"/>
        <v>1100</v>
      </c>
      <c r="AD33" s="98">
        <f t="shared" si="1"/>
        <v>1100</v>
      </c>
      <c r="AE33" s="98">
        <f t="shared" si="1"/>
        <v>1100</v>
      </c>
      <c r="AF33" s="98">
        <f t="shared" si="1"/>
        <v>1100</v>
      </c>
      <c r="AG33" s="98">
        <f t="shared" si="1"/>
        <v>1100</v>
      </c>
      <c r="AH33" s="98">
        <f t="shared" si="5"/>
        <v>1100</v>
      </c>
      <c r="AI33" s="98">
        <f t="shared" si="2"/>
        <v>1100</v>
      </c>
      <c r="AJ33" s="98">
        <f t="shared" si="2"/>
        <v>1100</v>
      </c>
      <c r="AK33" s="98">
        <f t="shared" si="2"/>
        <v>1100</v>
      </c>
      <c r="AL33" s="98">
        <f t="shared" si="2"/>
        <v>1100</v>
      </c>
      <c r="AM33" s="98">
        <f t="shared" si="2"/>
        <v>1100</v>
      </c>
      <c r="AN33" s="98">
        <f t="shared" si="2"/>
        <v>1100</v>
      </c>
      <c r="AO33" s="98">
        <f t="shared" si="2"/>
        <v>1100</v>
      </c>
      <c r="AP33" s="98">
        <f t="shared" si="2"/>
        <v>1100</v>
      </c>
      <c r="AQ33" s="99">
        <f t="shared" si="2"/>
        <v>1100</v>
      </c>
      <c r="AR33" s="24"/>
    </row>
    <row r="34" spans="2:44" x14ac:dyDescent="0.25">
      <c r="B34" t="str">
        <f t="shared" si="3"/>
        <v xml:space="preserve">    - lavorazioni presso terzi</v>
      </c>
      <c r="H34" s="97">
        <f t="shared" si="4"/>
        <v>1100</v>
      </c>
      <c r="I34" s="98">
        <f t="shared" si="1"/>
        <v>1100</v>
      </c>
      <c r="J34" s="98">
        <f t="shared" si="1"/>
        <v>1100</v>
      </c>
      <c r="K34" s="98">
        <f t="shared" si="1"/>
        <v>1100</v>
      </c>
      <c r="L34" s="98">
        <f t="shared" si="1"/>
        <v>1100</v>
      </c>
      <c r="M34" s="98">
        <f t="shared" si="1"/>
        <v>1100</v>
      </c>
      <c r="N34" s="98">
        <f t="shared" si="1"/>
        <v>1100</v>
      </c>
      <c r="O34" s="98">
        <f t="shared" si="1"/>
        <v>1100</v>
      </c>
      <c r="P34" s="98">
        <f t="shared" si="1"/>
        <v>1100</v>
      </c>
      <c r="Q34" s="98">
        <f t="shared" si="1"/>
        <v>1100</v>
      </c>
      <c r="R34" s="98">
        <f t="shared" si="1"/>
        <v>1100</v>
      </c>
      <c r="S34" s="98">
        <f t="shared" si="1"/>
        <v>1100</v>
      </c>
      <c r="T34" s="98">
        <f t="shared" si="1"/>
        <v>1100</v>
      </c>
      <c r="U34" s="98">
        <f t="shared" si="1"/>
        <v>1100</v>
      </c>
      <c r="V34" s="98">
        <f t="shared" si="1"/>
        <v>1100</v>
      </c>
      <c r="W34" s="98">
        <f t="shared" si="1"/>
        <v>1100</v>
      </c>
      <c r="X34" s="98">
        <f t="shared" si="1"/>
        <v>1100</v>
      </c>
      <c r="Y34" s="98">
        <f t="shared" si="1"/>
        <v>1100</v>
      </c>
      <c r="Z34" s="98">
        <f t="shared" si="1"/>
        <v>1100</v>
      </c>
      <c r="AA34" s="98">
        <f t="shared" si="1"/>
        <v>1100</v>
      </c>
      <c r="AB34" s="98">
        <f t="shared" si="1"/>
        <v>1100</v>
      </c>
      <c r="AC34" s="98">
        <f t="shared" si="1"/>
        <v>1100</v>
      </c>
      <c r="AD34" s="98">
        <f t="shared" si="1"/>
        <v>1100</v>
      </c>
      <c r="AE34" s="98">
        <f t="shared" si="1"/>
        <v>1100</v>
      </c>
      <c r="AF34" s="98">
        <f t="shared" si="1"/>
        <v>1100</v>
      </c>
      <c r="AG34" s="98">
        <f t="shared" si="1"/>
        <v>1100</v>
      </c>
      <c r="AH34" s="98">
        <f t="shared" si="5"/>
        <v>1100</v>
      </c>
      <c r="AI34" s="98">
        <f t="shared" si="2"/>
        <v>1100</v>
      </c>
      <c r="AJ34" s="98">
        <f t="shared" si="2"/>
        <v>1100</v>
      </c>
      <c r="AK34" s="98">
        <f t="shared" si="2"/>
        <v>1100</v>
      </c>
      <c r="AL34" s="98">
        <f t="shared" si="2"/>
        <v>1100</v>
      </c>
      <c r="AM34" s="98">
        <f t="shared" si="2"/>
        <v>1100</v>
      </c>
      <c r="AN34" s="98">
        <f t="shared" si="2"/>
        <v>1100</v>
      </c>
      <c r="AO34" s="98">
        <f t="shared" si="2"/>
        <v>1100</v>
      </c>
      <c r="AP34" s="98">
        <f t="shared" si="2"/>
        <v>1100</v>
      </c>
      <c r="AQ34" s="99">
        <f t="shared" si="2"/>
        <v>1100</v>
      </c>
      <c r="AR34" s="24"/>
    </row>
    <row r="35" spans="2:44" x14ac:dyDescent="0.25">
      <c r="B35" t="str">
        <f t="shared" si="3"/>
        <v xml:space="preserve">    - consulenze tecnico-produttive</v>
      </c>
      <c r="H35" s="97">
        <f t="shared" si="4"/>
        <v>1100</v>
      </c>
      <c r="I35" s="98">
        <f t="shared" si="1"/>
        <v>1100</v>
      </c>
      <c r="J35" s="98">
        <f t="shared" si="1"/>
        <v>1100</v>
      </c>
      <c r="K35" s="98">
        <f t="shared" si="1"/>
        <v>1100</v>
      </c>
      <c r="L35" s="98">
        <f t="shared" si="1"/>
        <v>1100</v>
      </c>
      <c r="M35" s="98">
        <f t="shared" si="1"/>
        <v>1100</v>
      </c>
      <c r="N35" s="98">
        <f t="shared" si="1"/>
        <v>1100</v>
      </c>
      <c r="O35" s="98">
        <f t="shared" si="1"/>
        <v>1100</v>
      </c>
      <c r="P35" s="98">
        <f t="shared" si="1"/>
        <v>1100</v>
      </c>
      <c r="Q35" s="98">
        <f t="shared" si="1"/>
        <v>1100</v>
      </c>
      <c r="R35" s="98">
        <f t="shared" si="1"/>
        <v>1100</v>
      </c>
      <c r="S35" s="98">
        <f t="shared" si="1"/>
        <v>1100</v>
      </c>
      <c r="T35" s="98">
        <f t="shared" si="1"/>
        <v>1100</v>
      </c>
      <c r="U35" s="98">
        <f t="shared" si="1"/>
        <v>1100</v>
      </c>
      <c r="V35" s="98">
        <f t="shared" si="1"/>
        <v>1100</v>
      </c>
      <c r="W35" s="98">
        <f t="shared" si="1"/>
        <v>1100</v>
      </c>
      <c r="X35" s="98">
        <f t="shared" si="1"/>
        <v>1100</v>
      </c>
      <c r="Y35" s="98">
        <f t="shared" si="1"/>
        <v>1100</v>
      </c>
      <c r="Z35" s="98">
        <f t="shared" si="1"/>
        <v>1100</v>
      </c>
      <c r="AA35" s="98">
        <f t="shared" si="1"/>
        <v>1100</v>
      </c>
      <c r="AB35" s="98">
        <f t="shared" si="1"/>
        <v>1100</v>
      </c>
      <c r="AC35" s="98">
        <f t="shared" si="1"/>
        <v>1100</v>
      </c>
      <c r="AD35" s="98">
        <f t="shared" si="1"/>
        <v>1100</v>
      </c>
      <c r="AE35" s="98">
        <f t="shared" si="1"/>
        <v>1100</v>
      </c>
      <c r="AF35" s="98">
        <f t="shared" si="1"/>
        <v>1100</v>
      </c>
      <c r="AG35" s="98">
        <f t="shared" si="1"/>
        <v>1100</v>
      </c>
      <c r="AH35" s="98">
        <f t="shared" si="5"/>
        <v>1100</v>
      </c>
      <c r="AI35" s="98">
        <f t="shared" si="2"/>
        <v>1100</v>
      </c>
      <c r="AJ35" s="98">
        <f t="shared" si="2"/>
        <v>1100</v>
      </c>
      <c r="AK35" s="98">
        <f t="shared" si="2"/>
        <v>1100</v>
      </c>
      <c r="AL35" s="98">
        <f t="shared" si="2"/>
        <v>1100</v>
      </c>
      <c r="AM35" s="98">
        <f t="shared" si="2"/>
        <v>1100</v>
      </c>
      <c r="AN35" s="98">
        <f t="shared" si="2"/>
        <v>1100</v>
      </c>
      <c r="AO35" s="98">
        <f t="shared" si="2"/>
        <v>1100</v>
      </c>
      <c r="AP35" s="98">
        <f t="shared" si="2"/>
        <v>1100</v>
      </c>
      <c r="AQ35" s="99">
        <f t="shared" si="2"/>
        <v>1100</v>
      </c>
      <c r="AR35" s="24"/>
    </row>
    <row r="36" spans="2:44" x14ac:dyDescent="0.25">
      <c r="B36" t="str">
        <f t="shared" si="3"/>
        <v xml:space="preserve">    - manutenzioni industriali</v>
      </c>
      <c r="H36" s="97">
        <f t="shared" si="4"/>
        <v>1100</v>
      </c>
      <c r="I36" s="98">
        <f t="shared" si="1"/>
        <v>1100</v>
      </c>
      <c r="J36" s="98">
        <f t="shared" si="1"/>
        <v>1100</v>
      </c>
      <c r="K36" s="98">
        <f t="shared" si="1"/>
        <v>1100</v>
      </c>
      <c r="L36" s="98">
        <f t="shared" si="1"/>
        <v>1100</v>
      </c>
      <c r="M36" s="98">
        <f t="shared" si="1"/>
        <v>1100</v>
      </c>
      <c r="N36" s="98">
        <f t="shared" si="1"/>
        <v>1100</v>
      </c>
      <c r="O36" s="98">
        <f t="shared" si="1"/>
        <v>1100</v>
      </c>
      <c r="P36" s="98">
        <f t="shared" si="1"/>
        <v>1100</v>
      </c>
      <c r="Q36" s="98">
        <f t="shared" si="1"/>
        <v>1100</v>
      </c>
      <c r="R36" s="98">
        <f t="shared" si="1"/>
        <v>1100</v>
      </c>
      <c r="S36" s="98">
        <f t="shared" si="1"/>
        <v>1100</v>
      </c>
      <c r="T36" s="98">
        <f t="shared" si="1"/>
        <v>1100</v>
      </c>
      <c r="U36" s="98">
        <f t="shared" si="1"/>
        <v>1100</v>
      </c>
      <c r="V36" s="98">
        <f t="shared" si="1"/>
        <v>1100</v>
      </c>
      <c r="W36" s="98">
        <f t="shared" si="1"/>
        <v>1100</v>
      </c>
      <c r="X36" s="98">
        <f t="shared" si="1"/>
        <v>1100</v>
      </c>
      <c r="Y36" s="98">
        <f t="shared" si="1"/>
        <v>1100</v>
      </c>
      <c r="Z36" s="98">
        <f t="shared" si="1"/>
        <v>1100</v>
      </c>
      <c r="AA36" s="98">
        <f t="shared" si="1"/>
        <v>1100</v>
      </c>
      <c r="AB36" s="98">
        <f t="shared" si="1"/>
        <v>1100</v>
      </c>
      <c r="AC36" s="98">
        <f t="shared" si="1"/>
        <v>1100</v>
      </c>
      <c r="AD36" s="98">
        <f t="shared" si="1"/>
        <v>1100</v>
      </c>
      <c r="AE36" s="98">
        <f t="shared" si="1"/>
        <v>1100</v>
      </c>
      <c r="AF36" s="98">
        <f t="shared" si="1"/>
        <v>1100</v>
      </c>
      <c r="AG36" s="98">
        <f t="shared" si="1"/>
        <v>1100</v>
      </c>
      <c r="AH36" s="98">
        <f t="shared" si="5"/>
        <v>1100</v>
      </c>
      <c r="AI36" s="98">
        <f t="shared" si="2"/>
        <v>1100</v>
      </c>
      <c r="AJ36" s="98">
        <f t="shared" si="2"/>
        <v>1100</v>
      </c>
      <c r="AK36" s="98">
        <f t="shared" si="2"/>
        <v>1100</v>
      </c>
      <c r="AL36" s="98">
        <f t="shared" si="2"/>
        <v>1100</v>
      </c>
      <c r="AM36" s="98">
        <f t="shared" si="2"/>
        <v>1100</v>
      </c>
      <c r="AN36" s="98">
        <f t="shared" si="2"/>
        <v>1100</v>
      </c>
      <c r="AO36" s="98">
        <f t="shared" si="2"/>
        <v>1100</v>
      </c>
      <c r="AP36" s="98">
        <f t="shared" si="2"/>
        <v>1100</v>
      </c>
      <c r="AQ36" s="99">
        <f t="shared" si="2"/>
        <v>1100</v>
      </c>
      <c r="AR36" s="24"/>
    </row>
    <row r="37" spans="2:44" x14ac:dyDescent="0.25">
      <c r="B37" t="str">
        <f t="shared" si="3"/>
        <v xml:space="preserve">    - servizi vari</v>
      </c>
      <c r="H37" s="97">
        <f t="shared" si="4"/>
        <v>1100</v>
      </c>
      <c r="I37" s="98">
        <f t="shared" si="1"/>
        <v>1100</v>
      </c>
      <c r="J37" s="98">
        <f t="shared" si="1"/>
        <v>1100</v>
      </c>
      <c r="K37" s="98">
        <f t="shared" si="1"/>
        <v>1100</v>
      </c>
      <c r="L37" s="98">
        <f t="shared" si="1"/>
        <v>1100</v>
      </c>
      <c r="M37" s="98">
        <f t="shared" si="1"/>
        <v>1100</v>
      </c>
      <c r="N37" s="98">
        <f t="shared" si="1"/>
        <v>1100</v>
      </c>
      <c r="O37" s="98">
        <f t="shared" si="1"/>
        <v>1100</v>
      </c>
      <c r="P37" s="98">
        <f t="shared" si="1"/>
        <v>1100</v>
      </c>
      <c r="Q37" s="98">
        <f t="shared" si="1"/>
        <v>1100</v>
      </c>
      <c r="R37" s="98">
        <f t="shared" si="1"/>
        <v>1100</v>
      </c>
      <c r="S37" s="98">
        <f t="shared" si="1"/>
        <v>1100</v>
      </c>
      <c r="T37" s="98">
        <f t="shared" si="1"/>
        <v>1100</v>
      </c>
      <c r="U37" s="98">
        <f t="shared" si="1"/>
        <v>1100</v>
      </c>
      <c r="V37" s="98">
        <f t="shared" si="1"/>
        <v>1100</v>
      </c>
      <c r="W37" s="98">
        <f t="shared" si="1"/>
        <v>1100</v>
      </c>
      <c r="X37" s="98">
        <f t="shared" si="1"/>
        <v>1100</v>
      </c>
      <c r="Y37" s="98">
        <f t="shared" si="1"/>
        <v>1100</v>
      </c>
      <c r="Z37" s="98">
        <f t="shared" si="1"/>
        <v>1100</v>
      </c>
      <c r="AA37" s="98">
        <f t="shared" si="1"/>
        <v>1100</v>
      </c>
      <c r="AB37" s="98">
        <f t="shared" si="1"/>
        <v>1100</v>
      </c>
      <c r="AC37" s="98">
        <f t="shared" si="1"/>
        <v>1100</v>
      </c>
      <c r="AD37" s="98">
        <f t="shared" si="1"/>
        <v>1100</v>
      </c>
      <c r="AE37" s="98">
        <f t="shared" si="1"/>
        <v>1100</v>
      </c>
      <c r="AF37" s="98">
        <f t="shared" si="1"/>
        <v>1100</v>
      </c>
      <c r="AG37" s="98">
        <f t="shared" si="1"/>
        <v>1100</v>
      </c>
      <c r="AH37" s="98">
        <f t="shared" si="5"/>
        <v>1100</v>
      </c>
      <c r="AI37" s="98">
        <f t="shared" si="2"/>
        <v>1100</v>
      </c>
      <c r="AJ37" s="98">
        <f t="shared" si="2"/>
        <v>1100</v>
      </c>
      <c r="AK37" s="98">
        <f t="shared" si="2"/>
        <v>1100</v>
      </c>
      <c r="AL37" s="98">
        <f t="shared" si="2"/>
        <v>1100</v>
      </c>
      <c r="AM37" s="98">
        <f t="shared" si="2"/>
        <v>1100</v>
      </c>
      <c r="AN37" s="98">
        <f t="shared" si="2"/>
        <v>1100</v>
      </c>
      <c r="AO37" s="98">
        <f t="shared" si="2"/>
        <v>1100</v>
      </c>
      <c r="AP37" s="98">
        <f t="shared" si="2"/>
        <v>1100</v>
      </c>
      <c r="AQ37" s="99">
        <f t="shared" si="2"/>
        <v>1100</v>
      </c>
      <c r="AR37" s="24"/>
    </row>
    <row r="38" spans="2:44" x14ac:dyDescent="0.25">
      <c r="B38" t="str">
        <f t="shared" si="3"/>
        <v xml:space="preserve">    - canoni </v>
      </c>
      <c r="H38" s="97">
        <f t="shared" si="4"/>
        <v>1100</v>
      </c>
      <c r="I38" s="98">
        <f t="shared" si="1"/>
        <v>1100</v>
      </c>
      <c r="J38" s="98">
        <f t="shared" si="1"/>
        <v>1100</v>
      </c>
      <c r="K38" s="98">
        <f t="shared" si="1"/>
        <v>1100</v>
      </c>
      <c r="L38" s="98">
        <f t="shared" si="1"/>
        <v>1100</v>
      </c>
      <c r="M38" s="98">
        <f t="shared" si="1"/>
        <v>1100</v>
      </c>
      <c r="N38" s="98">
        <f t="shared" si="1"/>
        <v>1100</v>
      </c>
      <c r="O38" s="98">
        <f t="shared" si="1"/>
        <v>1100</v>
      </c>
      <c r="P38" s="98">
        <f t="shared" si="1"/>
        <v>1100</v>
      </c>
      <c r="Q38" s="98">
        <f t="shared" si="1"/>
        <v>1100</v>
      </c>
      <c r="R38" s="98">
        <f t="shared" si="1"/>
        <v>1100</v>
      </c>
      <c r="S38" s="98">
        <f t="shared" si="1"/>
        <v>1100</v>
      </c>
      <c r="T38" s="98">
        <f t="shared" si="1"/>
        <v>1100</v>
      </c>
      <c r="U38" s="98">
        <f t="shared" si="1"/>
        <v>1100</v>
      </c>
      <c r="V38" s="98">
        <f t="shared" si="1"/>
        <v>1100</v>
      </c>
      <c r="W38" s="98">
        <f t="shared" si="1"/>
        <v>1100</v>
      </c>
      <c r="X38" s="98">
        <f t="shared" si="1"/>
        <v>1100</v>
      </c>
      <c r="Y38" s="98">
        <f t="shared" si="1"/>
        <v>1100</v>
      </c>
      <c r="Z38" s="98">
        <f t="shared" si="1"/>
        <v>1100</v>
      </c>
      <c r="AA38" s="98">
        <f t="shared" si="1"/>
        <v>1100</v>
      </c>
      <c r="AB38" s="98">
        <f t="shared" si="1"/>
        <v>1100</v>
      </c>
      <c r="AC38" s="98">
        <f t="shared" si="1"/>
        <v>1100</v>
      </c>
      <c r="AD38" s="98">
        <f t="shared" si="1"/>
        <v>1100</v>
      </c>
      <c r="AE38" s="98">
        <f t="shared" si="1"/>
        <v>1100</v>
      </c>
      <c r="AF38" s="98">
        <f t="shared" si="1"/>
        <v>1100</v>
      </c>
      <c r="AG38" s="98">
        <f t="shared" si="1"/>
        <v>1100</v>
      </c>
      <c r="AH38" s="98">
        <f t="shared" si="5"/>
        <v>1100</v>
      </c>
      <c r="AI38" s="98">
        <f t="shared" si="2"/>
        <v>1100</v>
      </c>
      <c r="AJ38" s="98">
        <f t="shared" si="2"/>
        <v>1100</v>
      </c>
      <c r="AK38" s="98">
        <f t="shared" si="2"/>
        <v>1100</v>
      </c>
      <c r="AL38" s="98">
        <f t="shared" si="2"/>
        <v>1100</v>
      </c>
      <c r="AM38" s="98">
        <f t="shared" si="2"/>
        <v>1100</v>
      </c>
      <c r="AN38" s="98">
        <f t="shared" si="2"/>
        <v>1100</v>
      </c>
      <c r="AO38" s="98">
        <f t="shared" si="2"/>
        <v>1100</v>
      </c>
      <c r="AP38" s="98">
        <f t="shared" si="2"/>
        <v>1100</v>
      </c>
      <c r="AQ38" s="99">
        <f t="shared" si="2"/>
        <v>1100</v>
      </c>
      <c r="AR38" s="24"/>
    </row>
    <row r="39" spans="2:44" x14ac:dyDescent="0.25">
      <c r="B39" t="str">
        <f t="shared" si="3"/>
        <v xml:space="preserve">    - cancelleria</v>
      </c>
      <c r="H39" s="97">
        <f t="shared" si="4"/>
        <v>1100</v>
      </c>
      <c r="I39" s="98">
        <f t="shared" si="1"/>
        <v>1100</v>
      </c>
      <c r="J39" s="98">
        <f t="shared" si="1"/>
        <v>1100</v>
      </c>
      <c r="K39" s="98">
        <f t="shared" si="1"/>
        <v>1100</v>
      </c>
      <c r="L39" s="98">
        <f t="shared" si="1"/>
        <v>1100</v>
      </c>
      <c r="M39" s="98">
        <f t="shared" si="1"/>
        <v>1100</v>
      </c>
      <c r="N39" s="98">
        <f t="shared" si="1"/>
        <v>1100</v>
      </c>
      <c r="O39" s="98">
        <f t="shared" si="1"/>
        <v>1100</v>
      </c>
      <c r="P39" s="98">
        <f t="shared" si="1"/>
        <v>1100</v>
      </c>
      <c r="Q39" s="98">
        <f t="shared" si="1"/>
        <v>1100</v>
      </c>
      <c r="R39" s="98">
        <f t="shared" si="1"/>
        <v>1100</v>
      </c>
      <c r="S39" s="98">
        <f t="shared" si="1"/>
        <v>1100</v>
      </c>
      <c r="T39" s="98">
        <f t="shared" si="1"/>
        <v>1100</v>
      </c>
      <c r="U39" s="98">
        <f t="shared" si="1"/>
        <v>1100</v>
      </c>
      <c r="V39" s="98">
        <f t="shared" si="1"/>
        <v>1100</v>
      </c>
      <c r="W39" s="98">
        <f t="shared" si="1"/>
        <v>1100</v>
      </c>
      <c r="X39" s="98">
        <f t="shared" si="1"/>
        <v>1100</v>
      </c>
      <c r="Y39" s="98">
        <f t="shared" si="1"/>
        <v>1100</v>
      </c>
      <c r="Z39" s="98">
        <f t="shared" si="1"/>
        <v>1100</v>
      </c>
      <c r="AA39" s="98">
        <f t="shared" si="1"/>
        <v>1100</v>
      </c>
      <c r="AB39" s="98">
        <f t="shared" si="1"/>
        <v>1100</v>
      </c>
      <c r="AC39" s="98">
        <f t="shared" ref="I39:AQ48" si="6">+$E13*AC13</f>
        <v>1100</v>
      </c>
      <c r="AD39" s="98">
        <f t="shared" si="6"/>
        <v>1100</v>
      </c>
      <c r="AE39" s="98">
        <f t="shared" si="6"/>
        <v>1100</v>
      </c>
      <c r="AF39" s="98">
        <f t="shared" si="6"/>
        <v>1100</v>
      </c>
      <c r="AG39" s="98">
        <f t="shared" si="6"/>
        <v>1100</v>
      </c>
      <c r="AH39" s="98">
        <f t="shared" si="5"/>
        <v>1100</v>
      </c>
      <c r="AI39" s="98">
        <f t="shared" si="2"/>
        <v>1100</v>
      </c>
      <c r="AJ39" s="98">
        <f t="shared" si="2"/>
        <v>1100</v>
      </c>
      <c r="AK39" s="98">
        <f t="shared" si="2"/>
        <v>1100</v>
      </c>
      <c r="AL39" s="98">
        <f t="shared" si="2"/>
        <v>1100</v>
      </c>
      <c r="AM39" s="98">
        <f t="shared" si="2"/>
        <v>1100</v>
      </c>
      <c r="AN39" s="98">
        <f t="shared" si="2"/>
        <v>1100</v>
      </c>
      <c r="AO39" s="98">
        <f t="shared" si="2"/>
        <v>1100</v>
      </c>
      <c r="AP39" s="98">
        <f t="shared" si="2"/>
        <v>1100</v>
      </c>
      <c r="AQ39" s="99">
        <f t="shared" si="2"/>
        <v>1100</v>
      </c>
      <c r="AR39" s="24"/>
    </row>
    <row r="40" spans="2:44" x14ac:dyDescent="0.25">
      <c r="B40" t="str">
        <f t="shared" si="3"/>
        <v xml:space="preserve">    - spese di trasporto</v>
      </c>
      <c r="H40" s="97">
        <f t="shared" si="4"/>
        <v>1100</v>
      </c>
      <c r="I40" s="98">
        <f t="shared" si="6"/>
        <v>1100</v>
      </c>
      <c r="J40" s="98">
        <f t="shared" si="6"/>
        <v>1100</v>
      </c>
      <c r="K40" s="98">
        <f t="shared" si="6"/>
        <v>1100</v>
      </c>
      <c r="L40" s="98">
        <f t="shared" si="6"/>
        <v>1100</v>
      </c>
      <c r="M40" s="98">
        <f t="shared" si="6"/>
        <v>1100</v>
      </c>
      <c r="N40" s="98">
        <f t="shared" si="6"/>
        <v>1100</v>
      </c>
      <c r="O40" s="98">
        <f t="shared" si="6"/>
        <v>1100</v>
      </c>
      <c r="P40" s="98">
        <f t="shared" si="6"/>
        <v>1100</v>
      </c>
      <c r="Q40" s="98">
        <f t="shared" si="6"/>
        <v>1100</v>
      </c>
      <c r="R40" s="98">
        <f t="shared" si="6"/>
        <v>1100</v>
      </c>
      <c r="S40" s="98">
        <f t="shared" si="6"/>
        <v>1100</v>
      </c>
      <c r="T40" s="98">
        <f t="shared" si="6"/>
        <v>1100</v>
      </c>
      <c r="U40" s="98">
        <f t="shared" si="6"/>
        <v>1100</v>
      </c>
      <c r="V40" s="98">
        <f t="shared" si="6"/>
        <v>1100</v>
      </c>
      <c r="W40" s="98">
        <f t="shared" si="6"/>
        <v>1100</v>
      </c>
      <c r="X40" s="98">
        <f t="shared" si="6"/>
        <v>1100</v>
      </c>
      <c r="Y40" s="98">
        <f t="shared" si="6"/>
        <v>1100</v>
      </c>
      <c r="Z40" s="98">
        <f t="shared" si="6"/>
        <v>1100</v>
      </c>
      <c r="AA40" s="98">
        <f t="shared" si="6"/>
        <v>1100</v>
      </c>
      <c r="AB40" s="98">
        <f t="shared" si="6"/>
        <v>1100</v>
      </c>
      <c r="AC40" s="98">
        <f t="shared" si="6"/>
        <v>1100</v>
      </c>
      <c r="AD40" s="98">
        <f t="shared" si="6"/>
        <v>1100</v>
      </c>
      <c r="AE40" s="98">
        <f t="shared" si="6"/>
        <v>1100</v>
      </c>
      <c r="AF40" s="98">
        <f t="shared" si="6"/>
        <v>1100</v>
      </c>
      <c r="AG40" s="98">
        <f t="shared" si="6"/>
        <v>1100</v>
      </c>
      <c r="AH40" s="98">
        <f t="shared" si="5"/>
        <v>1100</v>
      </c>
      <c r="AI40" s="98">
        <f t="shared" si="2"/>
        <v>1100</v>
      </c>
      <c r="AJ40" s="98">
        <f t="shared" si="2"/>
        <v>1100</v>
      </c>
      <c r="AK40" s="98">
        <f t="shared" si="2"/>
        <v>1100</v>
      </c>
      <c r="AL40" s="98">
        <f t="shared" si="2"/>
        <v>1100</v>
      </c>
      <c r="AM40" s="98">
        <f t="shared" si="2"/>
        <v>1100</v>
      </c>
      <c r="AN40" s="98">
        <f t="shared" si="2"/>
        <v>1100</v>
      </c>
      <c r="AO40" s="98">
        <f t="shared" si="2"/>
        <v>1100</v>
      </c>
      <c r="AP40" s="98">
        <f t="shared" si="2"/>
        <v>1100</v>
      </c>
      <c r="AQ40" s="99">
        <f t="shared" si="2"/>
        <v>1100</v>
      </c>
      <c r="AR40" s="24"/>
    </row>
    <row r="41" spans="2:44" x14ac:dyDescent="0.25">
      <c r="B41" t="str">
        <f t="shared" si="3"/>
        <v xml:space="preserve">    - spese varie</v>
      </c>
      <c r="H41" s="97">
        <f t="shared" si="4"/>
        <v>1100</v>
      </c>
      <c r="I41" s="98">
        <f t="shared" si="6"/>
        <v>1100</v>
      </c>
      <c r="J41" s="98">
        <f t="shared" si="6"/>
        <v>1100</v>
      </c>
      <c r="K41" s="98">
        <f t="shared" si="6"/>
        <v>1100</v>
      </c>
      <c r="L41" s="98">
        <f t="shared" si="6"/>
        <v>1100</v>
      </c>
      <c r="M41" s="98">
        <f t="shared" si="6"/>
        <v>1100</v>
      </c>
      <c r="N41" s="98">
        <f t="shared" si="6"/>
        <v>1100</v>
      </c>
      <c r="O41" s="98">
        <f t="shared" si="6"/>
        <v>1100</v>
      </c>
      <c r="P41" s="98">
        <f t="shared" si="6"/>
        <v>1100</v>
      </c>
      <c r="Q41" s="98">
        <f t="shared" si="6"/>
        <v>1100</v>
      </c>
      <c r="R41" s="98">
        <f t="shared" si="6"/>
        <v>1100</v>
      </c>
      <c r="S41" s="98">
        <f t="shared" si="6"/>
        <v>1100</v>
      </c>
      <c r="T41" s="98">
        <f t="shared" si="6"/>
        <v>1100</v>
      </c>
      <c r="U41" s="98">
        <f t="shared" si="6"/>
        <v>1100</v>
      </c>
      <c r="V41" s="98">
        <f t="shared" si="6"/>
        <v>1100</v>
      </c>
      <c r="W41" s="98">
        <f t="shared" si="6"/>
        <v>1100</v>
      </c>
      <c r="X41" s="98">
        <f t="shared" si="6"/>
        <v>1100</v>
      </c>
      <c r="Y41" s="98">
        <f t="shared" si="6"/>
        <v>1100</v>
      </c>
      <c r="Z41" s="98">
        <f t="shared" si="6"/>
        <v>1100</v>
      </c>
      <c r="AA41" s="98">
        <f t="shared" si="6"/>
        <v>1100</v>
      </c>
      <c r="AB41" s="98">
        <f t="shared" si="6"/>
        <v>1100</v>
      </c>
      <c r="AC41" s="98">
        <f t="shared" si="6"/>
        <v>1100</v>
      </c>
      <c r="AD41" s="98">
        <f t="shared" si="6"/>
        <v>1100</v>
      </c>
      <c r="AE41" s="98">
        <f t="shared" si="6"/>
        <v>1100</v>
      </c>
      <c r="AF41" s="98">
        <f t="shared" si="6"/>
        <v>1100</v>
      </c>
      <c r="AG41" s="98">
        <f t="shared" si="6"/>
        <v>1100</v>
      </c>
      <c r="AH41" s="98">
        <f t="shared" si="5"/>
        <v>1100</v>
      </c>
      <c r="AI41" s="98">
        <f t="shared" si="2"/>
        <v>1100</v>
      </c>
      <c r="AJ41" s="98">
        <f t="shared" si="2"/>
        <v>1100</v>
      </c>
      <c r="AK41" s="98">
        <f t="shared" si="2"/>
        <v>1100</v>
      </c>
      <c r="AL41" s="98">
        <f t="shared" si="2"/>
        <v>1100</v>
      </c>
      <c r="AM41" s="98">
        <f t="shared" si="2"/>
        <v>1100</v>
      </c>
      <c r="AN41" s="98">
        <f t="shared" si="2"/>
        <v>1100</v>
      </c>
      <c r="AO41" s="98">
        <f t="shared" si="2"/>
        <v>1100</v>
      </c>
      <c r="AP41" s="98">
        <f t="shared" si="2"/>
        <v>1100</v>
      </c>
      <c r="AQ41" s="99">
        <f t="shared" si="2"/>
        <v>1100</v>
      </c>
      <c r="AR41" s="24"/>
    </row>
    <row r="42" spans="2:44" x14ac:dyDescent="0.25">
      <c r="B42" t="str">
        <f t="shared" si="3"/>
        <v xml:space="preserve">    - royalties</v>
      </c>
      <c r="H42" s="97">
        <f t="shared" si="4"/>
        <v>1100</v>
      </c>
      <c r="I42" s="98">
        <f t="shared" si="6"/>
        <v>1100</v>
      </c>
      <c r="J42" s="98">
        <f t="shared" si="6"/>
        <v>1100</v>
      </c>
      <c r="K42" s="98">
        <f t="shared" si="6"/>
        <v>1100</v>
      </c>
      <c r="L42" s="98">
        <f t="shared" si="6"/>
        <v>1100</v>
      </c>
      <c r="M42" s="98">
        <f t="shared" si="6"/>
        <v>1100</v>
      </c>
      <c r="N42" s="98">
        <f t="shared" si="6"/>
        <v>1100</v>
      </c>
      <c r="O42" s="98">
        <f t="shared" si="6"/>
        <v>1100</v>
      </c>
      <c r="P42" s="98">
        <f t="shared" si="6"/>
        <v>1100</v>
      </c>
      <c r="Q42" s="98">
        <f t="shared" si="6"/>
        <v>1100</v>
      </c>
      <c r="R42" s="98">
        <f t="shared" si="6"/>
        <v>1100</v>
      </c>
      <c r="S42" s="98">
        <f t="shared" si="6"/>
        <v>1100</v>
      </c>
      <c r="T42" s="98">
        <f t="shared" si="6"/>
        <v>1100</v>
      </c>
      <c r="U42" s="98">
        <f t="shared" si="6"/>
        <v>1100</v>
      </c>
      <c r="V42" s="98">
        <f t="shared" si="6"/>
        <v>1100</v>
      </c>
      <c r="W42" s="98">
        <f t="shared" si="6"/>
        <v>1100</v>
      </c>
      <c r="X42" s="98">
        <f t="shared" si="6"/>
        <v>1100</v>
      </c>
      <c r="Y42" s="98">
        <f t="shared" si="6"/>
        <v>1100</v>
      </c>
      <c r="Z42" s="98">
        <f t="shared" si="6"/>
        <v>1100</v>
      </c>
      <c r="AA42" s="98">
        <f t="shared" si="6"/>
        <v>1100</v>
      </c>
      <c r="AB42" s="98">
        <f t="shared" si="6"/>
        <v>1100</v>
      </c>
      <c r="AC42" s="98">
        <f t="shared" si="6"/>
        <v>1100</v>
      </c>
      <c r="AD42" s="98">
        <f t="shared" si="6"/>
        <v>1100</v>
      </c>
      <c r="AE42" s="98">
        <f t="shared" si="6"/>
        <v>1100</v>
      </c>
      <c r="AF42" s="98">
        <f t="shared" si="6"/>
        <v>1100</v>
      </c>
      <c r="AG42" s="98">
        <f t="shared" si="6"/>
        <v>1100</v>
      </c>
      <c r="AH42" s="98">
        <f t="shared" si="5"/>
        <v>1100</v>
      </c>
      <c r="AI42" s="98">
        <f t="shared" si="2"/>
        <v>1100</v>
      </c>
      <c r="AJ42" s="98">
        <f t="shared" si="2"/>
        <v>1100</v>
      </c>
      <c r="AK42" s="98">
        <f t="shared" si="2"/>
        <v>1100</v>
      </c>
      <c r="AL42" s="98">
        <f t="shared" si="2"/>
        <v>1100</v>
      </c>
      <c r="AM42" s="98">
        <f t="shared" si="2"/>
        <v>1100</v>
      </c>
      <c r="AN42" s="98">
        <f t="shared" si="2"/>
        <v>1100</v>
      </c>
      <c r="AO42" s="98">
        <f t="shared" si="2"/>
        <v>1100</v>
      </c>
      <c r="AP42" s="98">
        <f t="shared" si="2"/>
        <v>1100</v>
      </c>
      <c r="AQ42" s="99">
        <f t="shared" si="2"/>
        <v>1100</v>
      </c>
      <c r="AR42" s="24"/>
    </row>
    <row r="43" spans="2:44" x14ac:dyDescent="0.25">
      <c r="B43" t="str">
        <f t="shared" si="3"/>
        <v xml:space="preserve">    - consulenze legali, fiscali, notarili, ecc…</v>
      </c>
      <c r="H43" s="97">
        <f t="shared" si="4"/>
        <v>1100</v>
      </c>
      <c r="I43" s="98">
        <f t="shared" si="6"/>
        <v>1100</v>
      </c>
      <c r="J43" s="98">
        <f t="shared" si="6"/>
        <v>1100</v>
      </c>
      <c r="K43" s="98">
        <f t="shared" si="6"/>
        <v>1100</v>
      </c>
      <c r="L43" s="98">
        <f t="shared" si="6"/>
        <v>1100</v>
      </c>
      <c r="M43" s="98">
        <f t="shared" si="6"/>
        <v>1100</v>
      </c>
      <c r="N43" s="98">
        <f t="shared" si="6"/>
        <v>1100</v>
      </c>
      <c r="O43" s="98">
        <f t="shared" si="6"/>
        <v>1100</v>
      </c>
      <c r="P43" s="98">
        <f t="shared" si="6"/>
        <v>1100</v>
      </c>
      <c r="Q43" s="98">
        <f t="shared" si="6"/>
        <v>1100</v>
      </c>
      <c r="R43" s="98">
        <f t="shared" si="6"/>
        <v>1100</v>
      </c>
      <c r="S43" s="98">
        <f t="shared" si="6"/>
        <v>1100</v>
      </c>
      <c r="T43" s="98">
        <f t="shared" si="6"/>
        <v>1100</v>
      </c>
      <c r="U43" s="98">
        <f t="shared" si="6"/>
        <v>1100</v>
      </c>
      <c r="V43" s="98">
        <f t="shared" si="6"/>
        <v>1100</v>
      </c>
      <c r="W43" s="98">
        <f t="shared" si="6"/>
        <v>1100</v>
      </c>
      <c r="X43" s="98">
        <f t="shared" si="6"/>
        <v>1100</v>
      </c>
      <c r="Y43" s="98">
        <f t="shared" si="6"/>
        <v>1100</v>
      </c>
      <c r="Z43" s="98">
        <f t="shared" si="6"/>
        <v>1100</v>
      </c>
      <c r="AA43" s="98">
        <f t="shared" si="6"/>
        <v>1100</v>
      </c>
      <c r="AB43" s="98">
        <f t="shared" si="6"/>
        <v>1100</v>
      </c>
      <c r="AC43" s="98">
        <f t="shared" si="6"/>
        <v>1100</v>
      </c>
      <c r="AD43" s="98">
        <f t="shared" si="6"/>
        <v>1100</v>
      </c>
      <c r="AE43" s="98">
        <f t="shared" si="6"/>
        <v>1100</v>
      </c>
      <c r="AF43" s="98">
        <f t="shared" si="6"/>
        <v>1100</v>
      </c>
      <c r="AG43" s="98">
        <f t="shared" si="6"/>
        <v>1100</v>
      </c>
      <c r="AH43" s="98">
        <f t="shared" si="5"/>
        <v>1100</v>
      </c>
      <c r="AI43" s="98">
        <f t="shared" si="2"/>
        <v>1100</v>
      </c>
      <c r="AJ43" s="98">
        <f t="shared" si="2"/>
        <v>1100</v>
      </c>
      <c r="AK43" s="98">
        <f t="shared" si="2"/>
        <v>1100</v>
      </c>
      <c r="AL43" s="98">
        <f t="shared" si="2"/>
        <v>1100</v>
      </c>
      <c r="AM43" s="98">
        <f t="shared" si="2"/>
        <v>1100</v>
      </c>
      <c r="AN43" s="98">
        <f t="shared" si="2"/>
        <v>1100</v>
      </c>
      <c r="AO43" s="98">
        <f t="shared" si="2"/>
        <v>1100</v>
      </c>
      <c r="AP43" s="98">
        <f t="shared" si="2"/>
        <v>1100</v>
      </c>
      <c r="AQ43" s="99">
        <f t="shared" si="2"/>
        <v>1100</v>
      </c>
      <c r="AR43" s="24"/>
    </row>
    <row r="44" spans="2:44" x14ac:dyDescent="0.25">
      <c r="B44" t="str">
        <f t="shared" si="3"/>
        <v xml:space="preserve">    - compensi amministratori</v>
      </c>
      <c r="H44" s="97">
        <f t="shared" si="4"/>
        <v>0</v>
      </c>
      <c r="I44" s="98">
        <f t="shared" si="6"/>
        <v>0</v>
      </c>
      <c r="J44" s="98">
        <f t="shared" si="6"/>
        <v>0</v>
      </c>
      <c r="K44" s="98">
        <f t="shared" si="6"/>
        <v>0</v>
      </c>
      <c r="L44" s="98">
        <f t="shared" si="6"/>
        <v>0</v>
      </c>
      <c r="M44" s="98">
        <f t="shared" si="6"/>
        <v>0</v>
      </c>
      <c r="N44" s="98">
        <f t="shared" si="6"/>
        <v>0</v>
      </c>
      <c r="O44" s="98">
        <f t="shared" si="6"/>
        <v>0</v>
      </c>
      <c r="P44" s="98">
        <f t="shared" si="6"/>
        <v>0</v>
      </c>
      <c r="Q44" s="98">
        <f t="shared" si="6"/>
        <v>0</v>
      </c>
      <c r="R44" s="98">
        <f t="shared" si="6"/>
        <v>0</v>
      </c>
      <c r="S44" s="98">
        <f t="shared" si="6"/>
        <v>0</v>
      </c>
      <c r="T44" s="98">
        <f t="shared" si="6"/>
        <v>0</v>
      </c>
      <c r="U44" s="98">
        <f t="shared" si="6"/>
        <v>0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  <c r="AH44" s="98">
        <f t="shared" si="5"/>
        <v>0</v>
      </c>
      <c r="AI44" s="98">
        <f t="shared" si="2"/>
        <v>0</v>
      </c>
      <c r="AJ44" s="98">
        <f t="shared" si="2"/>
        <v>0</v>
      </c>
      <c r="AK44" s="98">
        <f t="shared" si="2"/>
        <v>0</v>
      </c>
      <c r="AL44" s="98">
        <f t="shared" si="2"/>
        <v>0</v>
      </c>
      <c r="AM44" s="98">
        <f t="shared" si="2"/>
        <v>0</v>
      </c>
      <c r="AN44" s="98">
        <f t="shared" si="2"/>
        <v>0</v>
      </c>
      <c r="AO44" s="98">
        <f t="shared" si="2"/>
        <v>0</v>
      </c>
      <c r="AP44" s="98">
        <f t="shared" si="2"/>
        <v>0</v>
      </c>
      <c r="AQ44" s="99">
        <f t="shared" si="2"/>
        <v>0</v>
      </c>
      <c r="AR44" s="24"/>
    </row>
    <row r="45" spans="2:44" x14ac:dyDescent="0.25">
      <c r="B45" t="str">
        <f t="shared" si="3"/>
        <v xml:space="preserve">    - spese postali</v>
      </c>
      <c r="H45" s="97">
        <f t="shared" si="4"/>
        <v>0</v>
      </c>
      <c r="I45" s="98">
        <f t="shared" si="6"/>
        <v>0</v>
      </c>
      <c r="J45" s="98">
        <f t="shared" si="6"/>
        <v>0</v>
      </c>
      <c r="K45" s="98">
        <f t="shared" si="6"/>
        <v>0</v>
      </c>
      <c r="L45" s="98">
        <f t="shared" si="6"/>
        <v>0</v>
      </c>
      <c r="M45" s="98">
        <f t="shared" si="6"/>
        <v>0</v>
      </c>
      <c r="N45" s="98">
        <f t="shared" si="6"/>
        <v>0</v>
      </c>
      <c r="O45" s="98">
        <f t="shared" si="6"/>
        <v>0</v>
      </c>
      <c r="P45" s="98">
        <f t="shared" si="6"/>
        <v>0</v>
      </c>
      <c r="Q45" s="98">
        <f t="shared" si="6"/>
        <v>0</v>
      </c>
      <c r="R45" s="98">
        <f t="shared" si="6"/>
        <v>0</v>
      </c>
      <c r="S45" s="98">
        <f t="shared" si="6"/>
        <v>0</v>
      </c>
      <c r="T45" s="98">
        <f t="shared" si="6"/>
        <v>0</v>
      </c>
      <c r="U45" s="98">
        <f t="shared" si="6"/>
        <v>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  <c r="AH45" s="98">
        <f t="shared" si="5"/>
        <v>0</v>
      </c>
      <c r="AI45" s="98">
        <f t="shared" si="5"/>
        <v>0</v>
      </c>
      <c r="AJ45" s="98">
        <f t="shared" si="5"/>
        <v>0</v>
      </c>
      <c r="AK45" s="98">
        <f t="shared" si="5"/>
        <v>0</v>
      </c>
      <c r="AL45" s="98">
        <f t="shared" si="5"/>
        <v>0</v>
      </c>
      <c r="AM45" s="98">
        <f t="shared" si="5"/>
        <v>0</v>
      </c>
      <c r="AN45" s="98">
        <f t="shared" si="5"/>
        <v>0</v>
      </c>
      <c r="AO45" s="98">
        <f t="shared" si="5"/>
        <v>0</v>
      </c>
      <c r="AP45" s="98">
        <f t="shared" si="5"/>
        <v>0</v>
      </c>
      <c r="AQ45" s="99">
        <f t="shared" si="5"/>
        <v>0</v>
      </c>
      <c r="AR45" s="24"/>
    </row>
    <row r="46" spans="2:44" x14ac:dyDescent="0.25">
      <c r="B46" t="str">
        <f t="shared" si="3"/>
        <v xml:space="preserve">    - oneri bancari</v>
      </c>
      <c r="H46" s="97">
        <f t="shared" ref="H46:W51" si="7">+$E20*H20</f>
        <v>0</v>
      </c>
      <c r="I46" s="98">
        <f t="shared" si="6"/>
        <v>0</v>
      </c>
      <c r="J46" s="98">
        <f t="shared" si="6"/>
        <v>0</v>
      </c>
      <c r="K46" s="98">
        <f t="shared" si="6"/>
        <v>0</v>
      </c>
      <c r="L46" s="98">
        <f t="shared" si="6"/>
        <v>0</v>
      </c>
      <c r="M46" s="98">
        <f t="shared" si="6"/>
        <v>0</v>
      </c>
      <c r="N46" s="98">
        <f t="shared" si="6"/>
        <v>0</v>
      </c>
      <c r="O46" s="98">
        <f t="shared" si="6"/>
        <v>0</v>
      </c>
      <c r="P46" s="98">
        <f t="shared" si="6"/>
        <v>0</v>
      </c>
      <c r="Q46" s="98">
        <f t="shared" si="6"/>
        <v>0</v>
      </c>
      <c r="R46" s="98">
        <f t="shared" si="6"/>
        <v>0</v>
      </c>
      <c r="S46" s="98">
        <f t="shared" si="6"/>
        <v>0</v>
      </c>
      <c r="T46" s="98">
        <f t="shared" si="6"/>
        <v>0</v>
      </c>
      <c r="U46" s="98">
        <f t="shared" si="6"/>
        <v>0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  <c r="AH46" s="98">
        <f t="shared" si="6"/>
        <v>0</v>
      </c>
      <c r="AI46" s="98">
        <f t="shared" si="6"/>
        <v>0</v>
      </c>
      <c r="AJ46" s="98">
        <f t="shared" si="6"/>
        <v>0</v>
      </c>
      <c r="AK46" s="98">
        <f t="shared" si="6"/>
        <v>0</v>
      </c>
      <c r="AL46" s="98">
        <f t="shared" si="6"/>
        <v>0</v>
      </c>
      <c r="AM46" s="98">
        <f t="shared" si="6"/>
        <v>0</v>
      </c>
      <c r="AN46" s="98">
        <f t="shared" si="6"/>
        <v>0</v>
      </c>
      <c r="AO46" s="98">
        <f t="shared" si="6"/>
        <v>0</v>
      </c>
      <c r="AP46" s="98">
        <f t="shared" si="6"/>
        <v>0</v>
      </c>
      <c r="AQ46" s="99">
        <f t="shared" si="6"/>
        <v>0</v>
      </c>
      <c r="AR46" s="24"/>
    </row>
    <row r="47" spans="2:44" x14ac:dyDescent="0.25">
      <c r="B47" t="str">
        <f t="shared" si="3"/>
        <v xml:space="preserve">    - utenze</v>
      </c>
      <c r="H47" s="97">
        <f t="shared" si="7"/>
        <v>0</v>
      </c>
      <c r="I47" s="98">
        <f t="shared" si="6"/>
        <v>0</v>
      </c>
      <c r="J47" s="98">
        <f t="shared" si="6"/>
        <v>0</v>
      </c>
      <c r="K47" s="98">
        <f t="shared" si="6"/>
        <v>0</v>
      </c>
      <c r="L47" s="98">
        <f t="shared" si="6"/>
        <v>0</v>
      </c>
      <c r="M47" s="98">
        <f t="shared" si="6"/>
        <v>0</v>
      </c>
      <c r="N47" s="98">
        <f t="shared" si="6"/>
        <v>0</v>
      </c>
      <c r="O47" s="98">
        <f t="shared" si="6"/>
        <v>0</v>
      </c>
      <c r="P47" s="98">
        <f t="shared" si="6"/>
        <v>0</v>
      </c>
      <c r="Q47" s="98">
        <f t="shared" si="6"/>
        <v>0</v>
      </c>
      <c r="R47" s="98">
        <f t="shared" si="6"/>
        <v>0</v>
      </c>
      <c r="S47" s="98">
        <f t="shared" si="6"/>
        <v>0</v>
      </c>
      <c r="T47" s="98">
        <f t="shared" si="6"/>
        <v>0</v>
      </c>
      <c r="U47" s="98">
        <f t="shared" si="6"/>
        <v>0</v>
      </c>
      <c r="V47" s="98">
        <f t="shared" si="6"/>
        <v>0</v>
      </c>
      <c r="W47" s="98">
        <f t="shared" si="6"/>
        <v>0</v>
      </c>
      <c r="X47" s="98">
        <f t="shared" si="6"/>
        <v>0</v>
      </c>
      <c r="Y47" s="98">
        <f t="shared" si="6"/>
        <v>0</v>
      </c>
      <c r="Z47" s="98">
        <f t="shared" si="6"/>
        <v>0</v>
      </c>
      <c r="AA47" s="98">
        <f t="shared" si="6"/>
        <v>0</v>
      </c>
      <c r="AB47" s="98">
        <f t="shared" si="6"/>
        <v>0</v>
      </c>
      <c r="AC47" s="98">
        <f t="shared" si="6"/>
        <v>0</v>
      </c>
      <c r="AD47" s="98">
        <f t="shared" si="6"/>
        <v>0</v>
      </c>
      <c r="AE47" s="98">
        <f t="shared" si="6"/>
        <v>0</v>
      </c>
      <c r="AF47" s="98">
        <f t="shared" si="6"/>
        <v>0</v>
      </c>
      <c r="AG47" s="98">
        <f t="shared" si="6"/>
        <v>0</v>
      </c>
      <c r="AH47" s="98">
        <f t="shared" si="6"/>
        <v>0</v>
      </c>
      <c r="AI47" s="98">
        <f t="shared" si="6"/>
        <v>0</v>
      </c>
      <c r="AJ47" s="98">
        <f t="shared" si="6"/>
        <v>0</v>
      </c>
      <c r="AK47" s="98">
        <f t="shared" si="6"/>
        <v>0</v>
      </c>
      <c r="AL47" s="98">
        <f t="shared" si="6"/>
        <v>0</v>
      </c>
      <c r="AM47" s="98">
        <f t="shared" si="6"/>
        <v>0</v>
      </c>
      <c r="AN47" s="98">
        <f t="shared" si="6"/>
        <v>0</v>
      </c>
      <c r="AO47" s="98">
        <f t="shared" si="6"/>
        <v>0</v>
      </c>
      <c r="AP47" s="98">
        <f t="shared" si="6"/>
        <v>0</v>
      </c>
      <c r="AQ47" s="99">
        <f t="shared" si="6"/>
        <v>0</v>
      </c>
      <c r="AR47" s="24"/>
    </row>
    <row r="48" spans="2:44" x14ac:dyDescent="0.25">
      <c r="B48" t="str">
        <f t="shared" si="3"/>
        <v xml:space="preserve">    - affitti e locazioni passive</v>
      </c>
      <c r="H48" s="97">
        <f t="shared" si="7"/>
        <v>0</v>
      </c>
      <c r="I48" s="98">
        <f t="shared" si="6"/>
        <v>0</v>
      </c>
      <c r="J48" s="98">
        <f t="shared" si="6"/>
        <v>0</v>
      </c>
      <c r="K48" s="98">
        <f t="shared" si="6"/>
        <v>0</v>
      </c>
      <c r="L48" s="98">
        <f t="shared" si="6"/>
        <v>0</v>
      </c>
      <c r="M48" s="98">
        <f t="shared" si="6"/>
        <v>0</v>
      </c>
      <c r="N48" s="98">
        <f t="shared" si="6"/>
        <v>0</v>
      </c>
      <c r="O48" s="98">
        <f t="shared" si="6"/>
        <v>0</v>
      </c>
      <c r="P48" s="98">
        <f t="shared" si="6"/>
        <v>0</v>
      </c>
      <c r="Q48" s="98">
        <f t="shared" si="6"/>
        <v>0</v>
      </c>
      <c r="R48" s="98">
        <f t="shared" si="6"/>
        <v>0</v>
      </c>
      <c r="S48" s="98">
        <f t="shared" si="6"/>
        <v>0</v>
      </c>
      <c r="T48" s="98">
        <f t="shared" si="6"/>
        <v>0</v>
      </c>
      <c r="U48" s="98">
        <f t="shared" si="6"/>
        <v>0</v>
      </c>
      <c r="V48" s="98">
        <f t="shared" si="6"/>
        <v>0</v>
      </c>
      <c r="W48" s="98">
        <f t="shared" si="6"/>
        <v>0</v>
      </c>
      <c r="X48" s="98">
        <f t="shared" si="6"/>
        <v>0</v>
      </c>
      <c r="Y48" s="98">
        <f t="shared" si="6"/>
        <v>0</v>
      </c>
      <c r="Z48" s="98">
        <f t="shared" si="6"/>
        <v>0</v>
      </c>
      <c r="AA48" s="98">
        <f t="shared" si="6"/>
        <v>0</v>
      </c>
      <c r="AB48" s="98">
        <f t="shared" si="6"/>
        <v>0</v>
      </c>
      <c r="AC48" s="98">
        <f t="shared" si="6"/>
        <v>0</v>
      </c>
      <c r="AD48" s="98">
        <f t="shared" si="6"/>
        <v>0</v>
      </c>
      <c r="AE48" s="98">
        <f t="shared" si="6"/>
        <v>0</v>
      </c>
      <c r="AF48" s="98">
        <f t="shared" si="6"/>
        <v>0</v>
      </c>
      <c r="AG48" s="98">
        <f t="shared" si="6"/>
        <v>0</v>
      </c>
      <c r="AH48" s="98">
        <f t="shared" si="6"/>
        <v>0</v>
      </c>
      <c r="AI48" s="98">
        <f t="shared" si="6"/>
        <v>0</v>
      </c>
      <c r="AJ48" s="98">
        <f t="shared" si="6"/>
        <v>0</v>
      </c>
      <c r="AK48" s="98">
        <f t="shared" si="6"/>
        <v>0</v>
      </c>
      <c r="AL48" s="98">
        <f t="shared" si="6"/>
        <v>0</v>
      </c>
      <c r="AM48" s="98">
        <f t="shared" ref="AI48:AQ49" si="8">+$E22*AM22</f>
        <v>0</v>
      </c>
      <c r="AN48" s="98">
        <f t="shared" si="8"/>
        <v>0</v>
      </c>
      <c r="AO48" s="98">
        <f t="shared" si="8"/>
        <v>0</v>
      </c>
      <c r="AP48" s="98">
        <f t="shared" si="8"/>
        <v>0</v>
      </c>
      <c r="AQ48" s="99">
        <f t="shared" si="8"/>
        <v>0</v>
      </c>
      <c r="AR48" s="24"/>
    </row>
    <row r="49" spans="2:44" x14ac:dyDescent="0.25">
      <c r="B49" t="str">
        <f t="shared" si="3"/>
        <v xml:space="preserve">    - altri costi amministrativi</v>
      </c>
      <c r="H49" s="97">
        <f t="shared" si="7"/>
        <v>0</v>
      </c>
      <c r="I49" s="98">
        <f t="shared" si="7"/>
        <v>0</v>
      </c>
      <c r="J49" s="98">
        <f t="shared" si="7"/>
        <v>0</v>
      </c>
      <c r="K49" s="98">
        <f t="shared" si="7"/>
        <v>0</v>
      </c>
      <c r="L49" s="98">
        <f t="shared" si="7"/>
        <v>0</v>
      </c>
      <c r="M49" s="98">
        <f t="shared" si="7"/>
        <v>0</v>
      </c>
      <c r="N49" s="98">
        <f t="shared" si="7"/>
        <v>0</v>
      </c>
      <c r="O49" s="98">
        <f t="shared" si="7"/>
        <v>0</v>
      </c>
      <c r="P49" s="98">
        <f t="shared" si="7"/>
        <v>0</v>
      </c>
      <c r="Q49" s="98">
        <f t="shared" si="7"/>
        <v>0</v>
      </c>
      <c r="R49" s="98">
        <f t="shared" si="7"/>
        <v>0</v>
      </c>
      <c r="S49" s="98">
        <f t="shared" si="7"/>
        <v>0</v>
      </c>
      <c r="T49" s="98">
        <f t="shared" si="7"/>
        <v>0</v>
      </c>
      <c r="U49" s="98">
        <f t="shared" si="7"/>
        <v>0</v>
      </c>
      <c r="V49" s="98">
        <f t="shared" si="7"/>
        <v>0</v>
      </c>
      <c r="W49" s="98">
        <f t="shared" si="7"/>
        <v>0</v>
      </c>
      <c r="X49" s="98">
        <f t="shared" ref="X49:AQ51" si="9">+$E23*X23</f>
        <v>0</v>
      </c>
      <c r="Y49" s="98">
        <f t="shared" si="9"/>
        <v>0</v>
      </c>
      <c r="Z49" s="98">
        <f t="shared" si="9"/>
        <v>0</v>
      </c>
      <c r="AA49" s="98">
        <f t="shared" si="9"/>
        <v>0</v>
      </c>
      <c r="AB49" s="98">
        <f t="shared" si="9"/>
        <v>0</v>
      </c>
      <c r="AC49" s="98">
        <f t="shared" si="9"/>
        <v>0</v>
      </c>
      <c r="AD49" s="98">
        <f t="shared" si="9"/>
        <v>0</v>
      </c>
      <c r="AE49" s="98">
        <f t="shared" si="9"/>
        <v>0</v>
      </c>
      <c r="AF49" s="98">
        <f t="shared" si="9"/>
        <v>0</v>
      </c>
      <c r="AG49" s="98">
        <f t="shared" si="9"/>
        <v>0</v>
      </c>
      <c r="AH49" s="98">
        <f t="shared" si="9"/>
        <v>0</v>
      </c>
      <c r="AI49" s="98">
        <f t="shared" si="8"/>
        <v>0</v>
      </c>
      <c r="AJ49" s="98">
        <f t="shared" si="8"/>
        <v>0</v>
      </c>
      <c r="AK49" s="98">
        <f t="shared" si="8"/>
        <v>0</v>
      </c>
      <c r="AL49" s="98">
        <f t="shared" si="8"/>
        <v>0</v>
      </c>
      <c r="AM49" s="98">
        <f t="shared" si="8"/>
        <v>0</v>
      </c>
      <c r="AN49" s="98">
        <f t="shared" si="8"/>
        <v>0</v>
      </c>
      <c r="AO49" s="98">
        <f t="shared" si="8"/>
        <v>0</v>
      </c>
      <c r="AP49" s="98">
        <f t="shared" si="8"/>
        <v>0</v>
      </c>
      <c r="AQ49" s="99">
        <f t="shared" si="8"/>
        <v>0</v>
      </c>
      <c r="AR49" s="24"/>
    </row>
    <row r="50" spans="2:44" x14ac:dyDescent="0.25">
      <c r="B50" t="str">
        <f t="shared" si="3"/>
        <v xml:space="preserve">    - costi diversi</v>
      </c>
      <c r="H50" s="97">
        <f t="shared" si="7"/>
        <v>0</v>
      </c>
      <c r="I50" s="98">
        <f t="shared" si="7"/>
        <v>0</v>
      </c>
      <c r="J50" s="98">
        <f t="shared" si="7"/>
        <v>0</v>
      </c>
      <c r="K50" s="98">
        <f t="shared" si="7"/>
        <v>0</v>
      </c>
      <c r="L50" s="98">
        <f t="shared" si="7"/>
        <v>0</v>
      </c>
      <c r="M50" s="98">
        <f t="shared" si="7"/>
        <v>0</v>
      </c>
      <c r="N50" s="98">
        <f t="shared" si="7"/>
        <v>0</v>
      </c>
      <c r="O50" s="98">
        <f t="shared" si="7"/>
        <v>0</v>
      </c>
      <c r="P50" s="98">
        <f t="shared" si="7"/>
        <v>0</v>
      </c>
      <c r="Q50" s="98">
        <f t="shared" si="7"/>
        <v>0</v>
      </c>
      <c r="R50" s="98">
        <f t="shared" si="7"/>
        <v>0</v>
      </c>
      <c r="S50" s="98">
        <f t="shared" si="7"/>
        <v>0</v>
      </c>
      <c r="T50" s="98">
        <f t="shared" si="7"/>
        <v>0</v>
      </c>
      <c r="U50" s="98">
        <f t="shared" si="7"/>
        <v>0</v>
      </c>
      <c r="V50" s="98">
        <f t="shared" si="7"/>
        <v>0</v>
      </c>
      <c r="W50" s="98">
        <f t="shared" si="7"/>
        <v>0</v>
      </c>
      <c r="X50" s="98">
        <f t="shared" si="9"/>
        <v>0</v>
      </c>
      <c r="Y50" s="98">
        <f t="shared" si="9"/>
        <v>0</v>
      </c>
      <c r="Z50" s="98">
        <f t="shared" si="9"/>
        <v>0</v>
      </c>
      <c r="AA50" s="98">
        <f t="shared" si="9"/>
        <v>0</v>
      </c>
      <c r="AB50" s="98">
        <f t="shared" si="9"/>
        <v>0</v>
      </c>
      <c r="AC50" s="98">
        <f t="shared" si="9"/>
        <v>0</v>
      </c>
      <c r="AD50" s="98">
        <f t="shared" si="9"/>
        <v>0</v>
      </c>
      <c r="AE50" s="98">
        <f t="shared" si="9"/>
        <v>0</v>
      </c>
      <c r="AF50" s="98">
        <f t="shared" si="9"/>
        <v>0</v>
      </c>
      <c r="AG50" s="98">
        <f t="shared" si="9"/>
        <v>0</v>
      </c>
      <c r="AH50" s="98">
        <f t="shared" si="9"/>
        <v>0</v>
      </c>
      <c r="AI50" s="98">
        <f t="shared" si="9"/>
        <v>0</v>
      </c>
      <c r="AJ50" s="98">
        <f t="shared" si="9"/>
        <v>0</v>
      </c>
      <c r="AK50" s="98">
        <f t="shared" si="9"/>
        <v>0</v>
      </c>
      <c r="AL50" s="98">
        <f t="shared" si="9"/>
        <v>0</v>
      </c>
      <c r="AM50" s="98">
        <f t="shared" si="9"/>
        <v>0</v>
      </c>
      <c r="AN50" s="98">
        <f t="shared" si="9"/>
        <v>0</v>
      </c>
      <c r="AO50" s="98">
        <f t="shared" si="9"/>
        <v>0</v>
      </c>
      <c r="AP50" s="98">
        <f t="shared" si="9"/>
        <v>0</v>
      </c>
      <c r="AQ50" s="99">
        <f t="shared" si="9"/>
        <v>0</v>
      </c>
      <c r="AR50" s="24"/>
    </row>
    <row r="51" spans="2:44" ht="15.75" thickBot="1" x14ac:dyDescent="0.3">
      <c r="B51" t="str">
        <f t="shared" si="3"/>
        <v xml:space="preserve">    - premi assicurativi</v>
      </c>
      <c r="H51" s="100">
        <f t="shared" si="7"/>
        <v>0</v>
      </c>
      <c r="I51" s="101">
        <f t="shared" si="7"/>
        <v>0</v>
      </c>
      <c r="J51" s="101">
        <f t="shared" si="7"/>
        <v>0</v>
      </c>
      <c r="K51" s="101">
        <f t="shared" si="7"/>
        <v>0</v>
      </c>
      <c r="L51" s="101">
        <f t="shared" si="7"/>
        <v>0</v>
      </c>
      <c r="M51" s="101">
        <f t="shared" si="7"/>
        <v>0</v>
      </c>
      <c r="N51" s="101">
        <f t="shared" si="7"/>
        <v>0</v>
      </c>
      <c r="O51" s="101">
        <f t="shared" si="7"/>
        <v>0</v>
      </c>
      <c r="P51" s="101">
        <f t="shared" si="7"/>
        <v>0</v>
      </c>
      <c r="Q51" s="101">
        <f t="shared" si="7"/>
        <v>0</v>
      </c>
      <c r="R51" s="101">
        <f t="shared" si="7"/>
        <v>0</v>
      </c>
      <c r="S51" s="101">
        <f t="shared" si="7"/>
        <v>0</v>
      </c>
      <c r="T51" s="101">
        <f t="shared" si="7"/>
        <v>0</v>
      </c>
      <c r="U51" s="101">
        <f t="shared" si="7"/>
        <v>0</v>
      </c>
      <c r="V51" s="101">
        <f t="shared" si="7"/>
        <v>0</v>
      </c>
      <c r="W51" s="101">
        <f t="shared" si="7"/>
        <v>0</v>
      </c>
      <c r="X51" s="101">
        <f t="shared" si="9"/>
        <v>0</v>
      </c>
      <c r="Y51" s="101">
        <f t="shared" si="9"/>
        <v>0</v>
      </c>
      <c r="Z51" s="101">
        <f t="shared" si="9"/>
        <v>0</v>
      </c>
      <c r="AA51" s="101">
        <f t="shared" si="9"/>
        <v>0</v>
      </c>
      <c r="AB51" s="101">
        <f t="shared" si="9"/>
        <v>0</v>
      </c>
      <c r="AC51" s="101">
        <f t="shared" si="9"/>
        <v>0</v>
      </c>
      <c r="AD51" s="101">
        <f t="shared" si="9"/>
        <v>0</v>
      </c>
      <c r="AE51" s="101">
        <f t="shared" si="9"/>
        <v>0</v>
      </c>
      <c r="AF51" s="101">
        <f t="shared" si="9"/>
        <v>0</v>
      </c>
      <c r="AG51" s="101">
        <f t="shared" si="9"/>
        <v>0</v>
      </c>
      <c r="AH51" s="101">
        <f t="shared" si="9"/>
        <v>0</v>
      </c>
      <c r="AI51" s="101">
        <f t="shared" si="9"/>
        <v>0</v>
      </c>
      <c r="AJ51" s="101">
        <f t="shared" si="9"/>
        <v>0</v>
      </c>
      <c r="AK51" s="101">
        <f t="shared" si="9"/>
        <v>0</v>
      </c>
      <c r="AL51" s="101">
        <f t="shared" si="9"/>
        <v>0</v>
      </c>
      <c r="AM51" s="101">
        <f t="shared" si="9"/>
        <v>0</v>
      </c>
      <c r="AN51" s="101">
        <f t="shared" si="9"/>
        <v>0</v>
      </c>
      <c r="AO51" s="101">
        <f t="shared" si="9"/>
        <v>0</v>
      </c>
      <c r="AP51" s="101">
        <f t="shared" si="9"/>
        <v>0</v>
      </c>
      <c r="AQ51" s="102">
        <f t="shared" si="9"/>
        <v>0</v>
      </c>
      <c r="AR51" s="24"/>
    </row>
    <row r="52" spans="2:44" x14ac:dyDescent="0.25">
      <c r="H52" s="103">
        <f>SUM(H29:H51)</f>
        <v>14080</v>
      </c>
      <c r="I52" s="103">
        <f t="shared" ref="I52:AQ52" si="10">SUM(I29:I51)</f>
        <v>14080</v>
      </c>
      <c r="J52" s="103">
        <f t="shared" si="10"/>
        <v>14080</v>
      </c>
      <c r="K52" s="103">
        <f t="shared" si="10"/>
        <v>14080</v>
      </c>
      <c r="L52" s="103">
        <f t="shared" si="10"/>
        <v>14080</v>
      </c>
      <c r="M52" s="103">
        <f t="shared" si="10"/>
        <v>14080</v>
      </c>
      <c r="N52" s="103">
        <f t="shared" si="10"/>
        <v>14080</v>
      </c>
      <c r="O52" s="103">
        <f t="shared" si="10"/>
        <v>14080</v>
      </c>
      <c r="P52" s="103">
        <f t="shared" si="10"/>
        <v>14080</v>
      </c>
      <c r="Q52" s="103">
        <f t="shared" si="10"/>
        <v>14080</v>
      </c>
      <c r="R52" s="103">
        <f t="shared" si="10"/>
        <v>14080</v>
      </c>
      <c r="S52" s="103">
        <f t="shared" si="10"/>
        <v>14080</v>
      </c>
      <c r="T52" s="103">
        <f t="shared" si="10"/>
        <v>14080</v>
      </c>
      <c r="U52" s="103">
        <f t="shared" si="10"/>
        <v>14080</v>
      </c>
      <c r="V52" s="103">
        <f t="shared" si="10"/>
        <v>14080</v>
      </c>
      <c r="W52" s="103">
        <f t="shared" si="10"/>
        <v>14080</v>
      </c>
      <c r="X52" s="103">
        <f t="shared" si="10"/>
        <v>14080</v>
      </c>
      <c r="Y52" s="103">
        <f t="shared" si="10"/>
        <v>14080</v>
      </c>
      <c r="Z52" s="103">
        <f t="shared" si="10"/>
        <v>14080</v>
      </c>
      <c r="AA52" s="103">
        <f t="shared" si="10"/>
        <v>14080</v>
      </c>
      <c r="AB52" s="103">
        <f t="shared" si="10"/>
        <v>14080</v>
      </c>
      <c r="AC52" s="103">
        <f t="shared" si="10"/>
        <v>14080</v>
      </c>
      <c r="AD52" s="103">
        <f t="shared" si="10"/>
        <v>14080</v>
      </c>
      <c r="AE52" s="103">
        <f t="shared" si="10"/>
        <v>14080</v>
      </c>
      <c r="AF52" s="103">
        <f t="shared" si="10"/>
        <v>14080</v>
      </c>
      <c r="AG52" s="103">
        <f t="shared" si="10"/>
        <v>14080</v>
      </c>
      <c r="AH52" s="103">
        <f t="shared" si="10"/>
        <v>14080</v>
      </c>
      <c r="AI52" s="103">
        <f t="shared" si="10"/>
        <v>14080</v>
      </c>
      <c r="AJ52" s="103">
        <f t="shared" si="10"/>
        <v>14080</v>
      </c>
      <c r="AK52" s="103">
        <f t="shared" si="10"/>
        <v>14080</v>
      </c>
      <c r="AL52" s="103">
        <f t="shared" si="10"/>
        <v>14080</v>
      </c>
      <c r="AM52" s="103">
        <f t="shared" si="10"/>
        <v>14080</v>
      </c>
      <c r="AN52" s="103">
        <f t="shared" si="10"/>
        <v>14080</v>
      </c>
      <c r="AO52" s="103">
        <f t="shared" si="10"/>
        <v>14080</v>
      </c>
      <c r="AP52" s="103">
        <f t="shared" si="10"/>
        <v>14080</v>
      </c>
      <c r="AQ52" s="103">
        <f t="shared" si="10"/>
        <v>14080</v>
      </c>
    </row>
    <row r="54" spans="2:44" ht="15.75" thickBot="1" x14ac:dyDescent="0.3">
      <c r="B54" s="23" t="s">
        <v>155</v>
      </c>
      <c r="E54" s="254"/>
      <c r="H54" s="49" t="str">
        <f>+H2</f>
        <v>ANNO 1</v>
      </c>
      <c r="I54" s="49" t="str">
        <f t="shared" ref="I54:AQ54" si="11">+I2</f>
        <v>ANNO 2</v>
      </c>
      <c r="J54" s="49" t="str">
        <f t="shared" si="11"/>
        <v>ANNO 3</v>
      </c>
      <c r="K54" s="49" t="str">
        <f t="shared" si="11"/>
        <v>ANNO 4</v>
      </c>
      <c r="L54" s="49" t="str">
        <f t="shared" si="11"/>
        <v>ANNO 5</v>
      </c>
      <c r="M54" s="49" t="str">
        <f t="shared" si="11"/>
        <v>ANNO 6</v>
      </c>
      <c r="N54" s="49" t="str">
        <f t="shared" si="11"/>
        <v>ANNO 7</v>
      </c>
      <c r="O54" s="49" t="str">
        <f t="shared" si="11"/>
        <v>ANNO 8</v>
      </c>
      <c r="P54" s="49" t="str">
        <f t="shared" si="11"/>
        <v>ANNO 9</v>
      </c>
      <c r="Q54" s="49" t="str">
        <f t="shared" si="11"/>
        <v>ANNO 10</v>
      </c>
      <c r="R54" s="49" t="str">
        <f t="shared" si="11"/>
        <v>ANNO 11</v>
      </c>
      <c r="S54" s="49" t="str">
        <f t="shared" si="11"/>
        <v>ANNO 12</v>
      </c>
      <c r="T54" s="49" t="str">
        <f t="shared" si="11"/>
        <v>ANNO 13</v>
      </c>
      <c r="U54" s="49" t="str">
        <f t="shared" si="11"/>
        <v>ANNO 14</v>
      </c>
      <c r="V54" s="49" t="str">
        <f t="shared" si="11"/>
        <v>ANNO 15</v>
      </c>
      <c r="W54" s="49" t="str">
        <f t="shared" si="11"/>
        <v>ANNO 16</v>
      </c>
      <c r="X54" s="49" t="str">
        <f t="shared" si="11"/>
        <v>ANNO 17</v>
      </c>
      <c r="Y54" s="49" t="str">
        <f t="shared" si="11"/>
        <v>ANNO 18</v>
      </c>
      <c r="Z54" s="49" t="str">
        <f t="shared" si="11"/>
        <v>ANNO 19</v>
      </c>
      <c r="AA54" s="49" t="str">
        <f t="shared" si="11"/>
        <v>ANNO 20</v>
      </c>
      <c r="AB54" s="49" t="str">
        <f t="shared" si="11"/>
        <v>ANNO 21</v>
      </c>
      <c r="AC54" s="49" t="str">
        <f t="shared" si="11"/>
        <v>ANNO 22</v>
      </c>
      <c r="AD54" s="49" t="str">
        <f t="shared" si="11"/>
        <v>ANNO 23</v>
      </c>
      <c r="AE54" s="49" t="str">
        <f t="shared" si="11"/>
        <v>ANNO 24</v>
      </c>
      <c r="AF54" s="49" t="str">
        <f t="shared" si="11"/>
        <v>ANNO 25</v>
      </c>
      <c r="AG54" s="49" t="str">
        <f t="shared" si="11"/>
        <v>ANNO 26</v>
      </c>
      <c r="AH54" s="49" t="str">
        <f t="shared" si="11"/>
        <v>ANNO 27</v>
      </c>
      <c r="AI54" s="49" t="str">
        <f t="shared" si="11"/>
        <v>ANNO 28</v>
      </c>
      <c r="AJ54" s="49" t="str">
        <f t="shared" si="11"/>
        <v>ANNO 29</v>
      </c>
      <c r="AK54" s="49" t="str">
        <f t="shared" si="11"/>
        <v>ANNO 30</v>
      </c>
      <c r="AL54" s="49" t="str">
        <f t="shared" si="11"/>
        <v>ANNO 31</v>
      </c>
      <c r="AM54" s="49" t="str">
        <f t="shared" si="11"/>
        <v>ANNO 32</v>
      </c>
      <c r="AN54" s="49" t="str">
        <f t="shared" si="11"/>
        <v>ANNO 33</v>
      </c>
      <c r="AO54" s="49" t="str">
        <f t="shared" si="11"/>
        <v>ANNO 34</v>
      </c>
      <c r="AP54" s="49" t="str">
        <f t="shared" si="11"/>
        <v>ANNO 35</v>
      </c>
      <c r="AQ54" s="49" t="str">
        <f t="shared" si="11"/>
        <v>ANNO 36</v>
      </c>
    </row>
    <row r="55" spans="2:44" ht="15.75" thickBot="1" x14ac:dyDescent="0.3">
      <c r="B55" t="str">
        <f>+B29</f>
        <v xml:space="preserve">    - Costi variabili di produzione</v>
      </c>
      <c r="H55" s="94">
        <f>+IF($F3=0,(H3+H29),IF($F3=30,(H3+H29)*I_Vendite_Acquisto!$P$34,IF($F3=60,(H3+H29)*I_Vendite_Acquisto!$O$34,IF($F3=90,(H3+H29)*I_Vendite_Acquisto!$N$34,0))))</f>
        <v>3111</v>
      </c>
      <c r="I55" s="94">
        <f>+IF($F3=0,(I3+I29),IF($F3=30,(I3+I29)*I_Vendite_Acquisto!$P$34,IF($F3=60,(I3+I29)*I_Vendite_Acquisto!$O$34,IF($F3=90,(I3+I29)*I_Vendite_Acquisto!$N$34,0))))</f>
        <v>3111</v>
      </c>
      <c r="J55" s="94">
        <f>+IF($F3=0,(J3+J29),IF($F3=30,(J3+J29)*I_Vendite_Acquisto!$P$34,IF($F3=60,(J3+J29)*I_Vendite_Acquisto!$O$34,IF($F3=90,(J3+J29)*I_Vendite_Acquisto!$N$34,0))))</f>
        <v>3111</v>
      </c>
      <c r="K55" s="94">
        <f>+IF($F3=0,(K3+K29),IF($F3=30,(K3+K29)*I_Vendite_Acquisto!$P$34,IF($F3=60,(K3+K29)*I_Vendite_Acquisto!$O$34,IF($F3=90,(K3+K29)*I_Vendite_Acquisto!$N$34,0))))</f>
        <v>3111</v>
      </c>
      <c r="L55" s="94">
        <f>+IF($F3=0,(L3+L29),IF($F3=30,(L3+L29)*I_Vendite_Acquisto!$P$34,IF($F3=60,(L3+L29)*I_Vendite_Acquisto!$O$34,IF($F3=90,(L3+L29)*I_Vendite_Acquisto!$N$34,0))))</f>
        <v>3111</v>
      </c>
      <c r="M55" s="94">
        <f>+IF($F3=0,(M3+M29),IF($F3=30,(M3+M29)*I_Vendite_Acquisto!$P$34,IF($F3=60,(M3+M29)*I_Vendite_Acquisto!$O$34,IF($F3=90,(M3+M29)*I_Vendite_Acquisto!$N$34,0))))</f>
        <v>3111</v>
      </c>
      <c r="N55" s="94">
        <f>+IF($F3=0,(N3+N29),IF($F3=30,(N3+N29)*I_Vendite_Acquisto!$P$34,IF($F3=60,(N3+N29)*I_Vendite_Acquisto!$O$34,IF($F3=90,(N3+N29)*I_Vendite_Acquisto!$N$34,0))))</f>
        <v>3111</v>
      </c>
      <c r="O55" s="94">
        <f>+IF($F3=0,(O3+O29),IF($F3=30,(O3+O29)*I_Vendite_Acquisto!$P$34,IF($F3=60,(O3+O29)*I_Vendite_Acquisto!$O$34,IF($F3=90,(O3+O29)*I_Vendite_Acquisto!$N$34,0))))</f>
        <v>3111</v>
      </c>
      <c r="P55" s="94">
        <f>+IF($F3=0,(P3+P29),IF($F3=30,(P3+P29)*I_Vendite_Acquisto!$P$34,IF($F3=60,(P3+P29)*I_Vendite_Acquisto!$O$34,IF($F3=90,(P3+P29)*I_Vendite_Acquisto!$N$34,0))))</f>
        <v>3111</v>
      </c>
      <c r="Q55" s="94">
        <f>+IF($F3=0,(Q3+Q29),IF($F3=30,(Q3+Q29)*I_Vendite_Acquisto!$P$34,IF($F3=60,(Q3+Q29)*I_Vendite_Acquisto!$O$34,IF($F3=90,(Q3+Q29)*I_Vendite_Acquisto!$N$34,0))))</f>
        <v>3111</v>
      </c>
      <c r="R55" s="94">
        <f>+IF($F3=0,(R3+R29),IF($F3=30,(R3+R29)*I_Vendite_Acquisto!$P$34,IF($F3=60,(R3+R29)*I_Vendite_Acquisto!$O$34,IF($F3=90,(R3+R29)*I_Vendite_Acquisto!$N$34,0))))</f>
        <v>3111</v>
      </c>
      <c r="S55" s="94">
        <f>+IF($F3=0,(S3+S29),IF($F3=30,(S3+S29)*I_Vendite_Acquisto!$P$34,IF($F3=60,(S3+S29)*I_Vendite_Acquisto!$O$34,IF($F3=90,(S3+S29)*I_Vendite_Acquisto!$N$34,0))))</f>
        <v>3111</v>
      </c>
      <c r="T55" s="94">
        <f>+IF($F3=0,(T3+T29),IF($F3=30,(T3+T29)*I_Vendite_Acquisto!$P$34,IF($F3=60,(T3+T29)*I_Vendite_Acquisto!$O$34,IF($F3=90,(T3+T29)*I_Vendite_Acquisto!$N$34,0))))</f>
        <v>3111</v>
      </c>
      <c r="U55" s="94">
        <f>+IF($F3=0,(U3+U29),IF($F3=30,(U3+U29)*I_Vendite_Acquisto!$P$34,IF($F3=60,(U3+U29)*I_Vendite_Acquisto!$O$34,IF($F3=90,(U3+U29)*I_Vendite_Acquisto!$N$34,0))))</f>
        <v>3111</v>
      </c>
      <c r="V55" s="94">
        <f>+IF($F3=0,(V3+V29),IF($F3=30,(V3+V29)*I_Vendite_Acquisto!$P$34,IF($F3=60,(V3+V29)*I_Vendite_Acquisto!$O$34,IF($F3=90,(V3+V29)*I_Vendite_Acquisto!$N$34,0))))</f>
        <v>3111</v>
      </c>
      <c r="W55" s="94">
        <f>+IF($F3=0,(W3+W29),IF($F3=30,(W3+W29)*I_Vendite_Acquisto!$P$34,IF($F3=60,(W3+W29)*I_Vendite_Acquisto!$O$34,IF($F3=90,(W3+W29)*I_Vendite_Acquisto!$N$34,0))))</f>
        <v>3111</v>
      </c>
      <c r="X55" s="94">
        <f>+IF($F3=0,(X3+X29),IF($F3=30,(X3+X29)*I_Vendite_Acquisto!$P$34,IF($F3=60,(X3+X29)*I_Vendite_Acquisto!$O$34,IF($F3=90,(X3+X29)*I_Vendite_Acquisto!$N$34,0))))</f>
        <v>3111</v>
      </c>
      <c r="Y55" s="94">
        <f>+IF($F3=0,(Y3+Y29),IF($F3=30,(Y3+Y29)*I_Vendite_Acquisto!$P$34,IF($F3=60,(Y3+Y29)*I_Vendite_Acquisto!$O$34,IF($F3=90,(Y3+Y29)*I_Vendite_Acquisto!$N$34,0))))</f>
        <v>3111</v>
      </c>
      <c r="Z55" s="94">
        <f>+IF($F3=0,(Z3+Z29),IF($F3=30,(Z3+Z29)*I_Vendite_Acquisto!$P$34,IF($F3=60,(Z3+Z29)*I_Vendite_Acquisto!$O$34,IF($F3=90,(Z3+Z29)*I_Vendite_Acquisto!$N$34,0))))</f>
        <v>3111</v>
      </c>
      <c r="AA55" s="94">
        <f>+IF($F3=0,(AA3+AA29),IF($F3=30,(AA3+AA29)*I_Vendite_Acquisto!$P$34,IF($F3=60,(AA3+AA29)*I_Vendite_Acquisto!$O$34,IF($F3=90,(AA3+AA29)*I_Vendite_Acquisto!$N$34,0))))</f>
        <v>3111</v>
      </c>
      <c r="AB55" s="94">
        <f>+IF($F3=0,(AB3+AB29),IF($F3=30,(AB3+AB29)*I_Vendite_Acquisto!$P$34,IF($F3=60,(AB3+AB29)*I_Vendite_Acquisto!$O$34,IF($F3=90,(AB3+AB29)*I_Vendite_Acquisto!$N$34,0))))</f>
        <v>3111</v>
      </c>
      <c r="AC55" s="94">
        <f>+IF($F3=0,(AC3+AC29),IF($F3=30,(AC3+AC29)*I_Vendite_Acquisto!$P$34,IF($F3=60,(AC3+AC29)*I_Vendite_Acquisto!$O$34,IF($F3=90,(AC3+AC29)*I_Vendite_Acquisto!$N$34,0))))</f>
        <v>3111</v>
      </c>
      <c r="AD55" s="94">
        <f>+IF($F3=0,(AD3+AD29),IF($F3=30,(AD3+AD29)*I_Vendite_Acquisto!$P$34,IF($F3=60,(AD3+AD29)*I_Vendite_Acquisto!$O$34,IF($F3=90,(AD3+AD29)*I_Vendite_Acquisto!$N$34,0))))</f>
        <v>3111</v>
      </c>
      <c r="AE55" s="94">
        <f>+IF($F3=0,(AE3+AE29),IF($F3=30,(AE3+AE29)*I_Vendite_Acquisto!$P$34,IF($F3=60,(AE3+AE29)*I_Vendite_Acquisto!$O$34,IF($F3=90,(AE3+AE29)*I_Vendite_Acquisto!$N$34,0))))</f>
        <v>3111</v>
      </c>
      <c r="AF55" s="94">
        <f>+IF($F3=0,(AF3+AF29),IF($F3=30,(AF3+AF29)*I_Vendite_Acquisto!$P$34,IF($F3=60,(AF3+AF29)*I_Vendite_Acquisto!$O$34,IF($F3=90,(AF3+AF29)*I_Vendite_Acquisto!$N$34,0))))</f>
        <v>3111</v>
      </c>
      <c r="AG55" s="94">
        <f>+IF($F3=0,(AG3+AG29),IF($F3=30,(AG3+AG29)*I_Vendite_Acquisto!$P$34,IF($F3=60,(AG3+AG29)*I_Vendite_Acquisto!$O$34,IF($F3=90,(AG3+AG29)*I_Vendite_Acquisto!$N$34,0))))</f>
        <v>3111</v>
      </c>
      <c r="AH55" s="94">
        <f>+IF($F3=0,(AH3+AH29),IF($F3=30,(AH3+AH29)*I_Vendite_Acquisto!$P$34,IF($F3=60,(AH3+AH29)*I_Vendite_Acquisto!$O$34,IF($F3=90,(AH3+AH29)*I_Vendite_Acquisto!$N$34,0))))</f>
        <v>3111</v>
      </c>
      <c r="AI55" s="94">
        <f>+IF($F3=0,(AI3+AI29),IF($F3=30,(AI3+AI29)*I_Vendite_Acquisto!$P$34,IF($F3=60,(AI3+AI29)*I_Vendite_Acquisto!$O$34,IF($F3=90,(AI3+AI29)*I_Vendite_Acquisto!$N$34,0))))</f>
        <v>3111</v>
      </c>
      <c r="AJ55" s="94">
        <f>+IF($F3=0,(AJ3+AJ29),IF($F3=30,(AJ3+AJ29)*I_Vendite_Acquisto!$P$34,IF($F3=60,(AJ3+AJ29)*I_Vendite_Acquisto!$O$34,IF($F3=90,(AJ3+AJ29)*I_Vendite_Acquisto!$N$34,0))))</f>
        <v>3111</v>
      </c>
      <c r="AK55" s="94">
        <f>+IF($F3=0,(AK3+AK29),IF($F3=30,(AK3+AK29)*I_Vendite_Acquisto!$P$34,IF($F3=60,(AK3+AK29)*I_Vendite_Acquisto!$O$34,IF($F3=90,(AK3+AK29)*I_Vendite_Acquisto!$N$34,0))))</f>
        <v>3111</v>
      </c>
      <c r="AL55" s="94">
        <f>+IF($F3=0,(AL3+AL29),IF($F3=30,(AL3+AL29)*I_Vendite_Acquisto!$P$34,IF($F3=60,(AL3+AL29)*I_Vendite_Acquisto!$O$34,IF($F3=90,(AL3+AL29)*I_Vendite_Acquisto!$N$34,0))))</f>
        <v>3111</v>
      </c>
      <c r="AM55" s="94">
        <f>+IF($F3=0,(AM3+AM29),IF($F3=30,(AM3+AM29)*I_Vendite_Acquisto!$P$34,IF($F3=60,(AM3+AM29)*I_Vendite_Acquisto!$O$34,IF($F3=90,(AM3+AM29)*I_Vendite_Acquisto!$N$34,0))))</f>
        <v>3111</v>
      </c>
      <c r="AN55" s="94">
        <f>+IF($F3=0,(AN3+AN29),IF($F3=30,(AN3+AN29)*I_Vendite_Acquisto!$P$34,IF($F3=60,(AN3+AN29)*I_Vendite_Acquisto!$O$34,IF($F3=90,(AN3+AN29)*I_Vendite_Acquisto!$N$34,0))))</f>
        <v>3111</v>
      </c>
      <c r="AO55" s="94">
        <f>+IF($F3=0,(AO3+AO29),IF($F3=30,(AO3+AO29)*I_Vendite_Acquisto!$P$34,IF($F3=60,(AO3+AO29)*I_Vendite_Acquisto!$O$34,IF($F3=90,(AO3+AO29)*I_Vendite_Acquisto!$N$34,0))))</f>
        <v>3111</v>
      </c>
      <c r="AP55" s="94">
        <f>+IF($F3=0,(AP3+AP29),IF($F3=30,(AP3+AP29)*I_Vendite_Acquisto!$P$34,IF($F3=60,(AP3+AP29)*I_Vendite_Acquisto!$O$34,IF($F3=90,(AP3+AP29)*I_Vendite_Acquisto!$N$34,0))))</f>
        <v>3111</v>
      </c>
      <c r="AQ55" s="94">
        <f>+IF($F3=0,(AQ3+AQ29),IF($F3=30,(AQ3+AQ29)*I_Vendite_Acquisto!$P$34,IF($F3=60,(AQ3+AQ29)*I_Vendite_Acquisto!$O$34,IF($F3=90,(AQ3+AQ29)*I_Vendite_Acquisto!$N$34,0))))</f>
        <v>3111</v>
      </c>
    </row>
    <row r="56" spans="2:44" ht="15.75" thickBot="1" x14ac:dyDescent="0.3">
      <c r="B56" t="str">
        <f t="shared" ref="B56:B77" si="12">+B30</f>
        <v xml:space="preserve">    - Costi variabili commerciali</v>
      </c>
      <c r="H56" s="94">
        <f>+IF($F4=0,(H4+H30),IF($F4=30,(H4+H30)*I_Vendite_Acquisto!$P$34,IF($F4=60,(H4+H30)*I_Vendite_Acquisto!$O$34,IF($F4=90,(H4+H30)*I_Vendite_Acquisto!$N$34,0))))</f>
        <v>3111</v>
      </c>
      <c r="I56" s="94">
        <f>+IF($F4=0,(I4+I30),IF($F4=30,(I4+I30)*I_Vendite_Acquisto!$P$34,IF($F4=60,(I4+I30)*I_Vendite_Acquisto!$O$34,IF($F4=90,(I4+I30)*I_Vendite_Acquisto!$N$34,0))))</f>
        <v>3111</v>
      </c>
      <c r="J56" s="94">
        <f>+IF($F4=0,(J4+J30),IF($F4=30,(J4+J30)*I_Vendite_Acquisto!$P$34,IF($F4=60,(J4+J30)*I_Vendite_Acquisto!$O$34,IF($F4=90,(J4+J30)*I_Vendite_Acquisto!$N$34,0))))</f>
        <v>3111</v>
      </c>
      <c r="K56" s="94">
        <f>+IF($F4=0,(K4+K30),IF($F4=30,(K4+K30)*I_Vendite_Acquisto!$P$34,IF($F4=60,(K4+K30)*I_Vendite_Acquisto!$O$34,IF($F4=90,(K4+K30)*I_Vendite_Acquisto!$N$34,0))))</f>
        <v>3111</v>
      </c>
      <c r="L56" s="94">
        <f>+IF($F4=0,(L4+L30),IF($F4=30,(L4+L30)*I_Vendite_Acquisto!$P$34,IF($F4=60,(L4+L30)*I_Vendite_Acquisto!$O$34,IF($F4=90,(L4+L30)*I_Vendite_Acquisto!$N$34,0))))</f>
        <v>3111</v>
      </c>
      <c r="M56" s="94">
        <f>+IF($F4=0,(M4+M30),IF($F4=30,(M4+M30)*I_Vendite_Acquisto!$P$34,IF($F4=60,(M4+M30)*I_Vendite_Acquisto!$O$34,IF($F4=90,(M4+M30)*I_Vendite_Acquisto!$N$34,0))))</f>
        <v>3111</v>
      </c>
      <c r="N56" s="94">
        <f>+IF($F4=0,(N4+N30),IF($F4=30,(N4+N30)*I_Vendite_Acquisto!$P$34,IF($F4=60,(N4+N30)*I_Vendite_Acquisto!$O$34,IF($F4=90,(N4+N30)*I_Vendite_Acquisto!$N$34,0))))</f>
        <v>3111</v>
      </c>
      <c r="O56" s="94">
        <f>+IF($F4=0,(O4+O30),IF($F4=30,(O4+O30)*I_Vendite_Acquisto!$P$34,IF($F4=60,(O4+O30)*I_Vendite_Acquisto!$O$34,IF($F4=90,(O4+O30)*I_Vendite_Acquisto!$N$34,0))))</f>
        <v>3111</v>
      </c>
      <c r="P56" s="94">
        <f>+IF($F4=0,(P4+P30),IF($F4=30,(P4+P30)*I_Vendite_Acquisto!$P$34,IF($F4=60,(P4+P30)*I_Vendite_Acquisto!$O$34,IF($F4=90,(P4+P30)*I_Vendite_Acquisto!$N$34,0))))</f>
        <v>3111</v>
      </c>
      <c r="Q56" s="94">
        <f>+IF($F4=0,(Q4+Q30),IF($F4=30,(Q4+Q30)*I_Vendite_Acquisto!$P$34,IF($F4=60,(Q4+Q30)*I_Vendite_Acquisto!$O$34,IF($F4=90,(Q4+Q30)*I_Vendite_Acquisto!$N$34,0))))</f>
        <v>3111</v>
      </c>
      <c r="R56" s="94">
        <f>+IF($F4=0,(R4+R30),IF($F4=30,(R4+R30)*I_Vendite_Acquisto!$P$34,IF($F4=60,(R4+R30)*I_Vendite_Acquisto!$O$34,IF($F4=90,(R4+R30)*I_Vendite_Acquisto!$N$34,0))))</f>
        <v>3111</v>
      </c>
      <c r="S56" s="94">
        <f>+IF($F4=0,(S4+S30),IF($F4=30,(S4+S30)*I_Vendite_Acquisto!$P$34,IF($F4=60,(S4+S30)*I_Vendite_Acquisto!$O$34,IF($F4=90,(S4+S30)*I_Vendite_Acquisto!$N$34,0))))</f>
        <v>3111</v>
      </c>
      <c r="T56" s="94">
        <f>+IF($F4=0,(T4+T30),IF($F4=30,(T4+T30)*I_Vendite_Acquisto!$P$34,IF($F4=60,(T4+T30)*I_Vendite_Acquisto!$O$34,IF($F4=90,(T4+T30)*I_Vendite_Acquisto!$N$34,0))))</f>
        <v>3111</v>
      </c>
      <c r="U56" s="94">
        <f>+IF($F4=0,(U4+U30),IF($F4=30,(U4+U30)*I_Vendite_Acquisto!$P$34,IF($F4=60,(U4+U30)*I_Vendite_Acquisto!$O$34,IF($F4=90,(U4+U30)*I_Vendite_Acquisto!$N$34,0))))</f>
        <v>3111</v>
      </c>
      <c r="V56" s="94">
        <f>+IF($F4=0,(V4+V30),IF($F4=30,(V4+V30)*I_Vendite_Acquisto!$P$34,IF($F4=60,(V4+V30)*I_Vendite_Acquisto!$O$34,IF($F4=90,(V4+V30)*I_Vendite_Acquisto!$N$34,0))))</f>
        <v>3111</v>
      </c>
      <c r="W56" s="94">
        <f>+IF($F4=0,(W4+W30),IF($F4=30,(W4+W30)*I_Vendite_Acquisto!$P$34,IF($F4=60,(W4+W30)*I_Vendite_Acquisto!$O$34,IF($F4=90,(W4+W30)*I_Vendite_Acquisto!$N$34,0))))</f>
        <v>3111</v>
      </c>
      <c r="X56" s="94">
        <f>+IF($F4=0,(X4+X30),IF($F4=30,(X4+X30)*I_Vendite_Acquisto!$P$34,IF($F4=60,(X4+X30)*I_Vendite_Acquisto!$O$34,IF($F4=90,(X4+X30)*I_Vendite_Acquisto!$N$34,0))))</f>
        <v>3111</v>
      </c>
      <c r="Y56" s="94">
        <f>+IF($F4=0,(Y4+Y30),IF($F4=30,(Y4+Y30)*I_Vendite_Acquisto!$P$34,IF($F4=60,(Y4+Y30)*I_Vendite_Acquisto!$O$34,IF($F4=90,(Y4+Y30)*I_Vendite_Acquisto!$N$34,0))))</f>
        <v>3111</v>
      </c>
      <c r="Z56" s="94">
        <f>+IF($F4=0,(Z4+Z30),IF($F4=30,(Z4+Z30)*I_Vendite_Acquisto!$P$34,IF($F4=60,(Z4+Z30)*I_Vendite_Acquisto!$O$34,IF($F4=90,(Z4+Z30)*I_Vendite_Acquisto!$N$34,0))))</f>
        <v>3111</v>
      </c>
      <c r="AA56" s="94">
        <f>+IF($F4=0,(AA4+AA30),IF($F4=30,(AA4+AA30)*I_Vendite_Acquisto!$P$34,IF($F4=60,(AA4+AA30)*I_Vendite_Acquisto!$O$34,IF($F4=90,(AA4+AA30)*I_Vendite_Acquisto!$N$34,0))))</f>
        <v>3111</v>
      </c>
      <c r="AB56" s="94">
        <f>+IF($F4=0,(AB4+AB30),IF($F4=30,(AB4+AB30)*I_Vendite_Acquisto!$P$34,IF($F4=60,(AB4+AB30)*I_Vendite_Acquisto!$O$34,IF($F4=90,(AB4+AB30)*I_Vendite_Acquisto!$N$34,0))))</f>
        <v>3111</v>
      </c>
      <c r="AC56" s="94">
        <f>+IF($F4=0,(AC4+AC30),IF($F4=30,(AC4+AC30)*I_Vendite_Acquisto!$P$34,IF($F4=60,(AC4+AC30)*I_Vendite_Acquisto!$O$34,IF($F4=90,(AC4+AC30)*I_Vendite_Acquisto!$N$34,0))))</f>
        <v>3111</v>
      </c>
      <c r="AD56" s="94">
        <f>+IF($F4=0,(AD4+AD30),IF($F4=30,(AD4+AD30)*I_Vendite_Acquisto!$P$34,IF($F4=60,(AD4+AD30)*I_Vendite_Acquisto!$O$34,IF($F4=90,(AD4+AD30)*I_Vendite_Acquisto!$N$34,0))))</f>
        <v>3111</v>
      </c>
      <c r="AE56" s="94">
        <f>+IF($F4=0,(AE4+AE30),IF($F4=30,(AE4+AE30)*I_Vendite_Acquisto!$P$34,IF($F4=60,(AE4+AE30)*I_Vendite_Acquisto!$O$34,IF($F4=90,(AE4+AE30)*I_Vendite_Acquisto!$N$34,0))))</f>
        <v>3111</v>
      </c>
      <c r="AF56" s="94">
        <f>+IF($F4=0,(AF4+AF30),IF($F4=30,(AF4+AF30)*I_Vendite_Acquisto!$P$34,IF($F4=60,(AF4+AF30)*I_Vendite_Acquisto!$O$34,IF($F4=90,(AF4+AF30)*I_Vendite_Acquisto!$N$34,0))))</f>
        <v>3111</v>
      </c>
      <c r="AG56" s="94">
        <f>+IF($F4=0,(AG4+AG30),IF($F4=30,(AG4+AG30)*I_Vendite_Acquisto!$P$34,IF($F4=60,(AG4+AG30)*I_Vendite_Acquisto!$O$34,IF($F4=90,(AG4+AG30)*I_Vendite_Acquisto!$N$34,0))))</f>
        <v>3111</v>
      </c>
      <c r="AH56" s="94">
        <f>+IF($F4=0,(AH4+AH30),IF($F4=30,(AH4+AH30)*I_Vendite_Acquisto!$P$34,IF($F4=60,(AH4+AH30)*I_Vendite_Acquisto!$O$34,IF($F4=90,(AH4+AH30)*I_Vendite_Acquisto!$N$34,0))))</f>
        <v>3111</v>
      </c>
      <c r="AI56" s="94">
        <f>+IF($F4=0,(AI4+AI30),IF($F4=30,(AI4+AI30)*I_Vendite_Acquisto!$P$34,IF($F4=60,(AI4+AI30)*I_Vendite_Acquisto!$O$34,IF($F4=90,(AI4+AI30)*I_Vendite_Acquisto!$N$34,0))))</f>
        <v>3111</v>
      </c>
      <c r="AJ56" s="94">
        <f>+IF($F4=0,(AJ4+AJ30),IF($F4=30,(AJ4+AJ30)*I_Vendite_Acquisto!$P$34,IF($F4=60,(AJ4+AJ30)*I_Vendite_Acquisto!$O$34,IF($F4=90,(AJ4+AJ30)*I_Vendite_Acquisto!$N$34,0))))</f>
        <v>3111</v>
      </c>
      <c r="AK56" s="94">
        <f>+IF($F4=0,(AK4+AK30),IF($F4=30,(AK4+AK30)*I_Vendite_Acquisto!$P$34,IF($F4=60,(AK4+AK30)*I_Vendite_Acquisto!$O$34,IF($F4=90,(AK4+AK30)*I_Vendite_Acquisto!$N$34,0))))</f>
        <v>3111</v>
      </c>
      <c r="AL56" s="94">
        <f>+IF($F4=0,(AL4+AL30),IF($F4=30,(AL4+AL30)*I_Vendite_Acquisto!$P$34,IF($F4=60,(AL4+AL30)*I_Vendite_Acquisto!$O$34,IF($F4=90,(AL4+AL30)*I_Vendite_Acquisto!$N$34,0))))</f>
        <v>3111</v>
      </c>
      <c r="AM56" s="94">
        <f>+IF($F4=0,(AM4+AM30),IF($F4=30,(AM4+AM30)*I_Vendite_Acquisto!$P$34,IF($F4=60,(AM4+AM30)*I_Vendite_Acquisto!$O$34,IF($F4=90,(AM4+AM30)*I_Vendite_Acquisto!$N$34,0))))</f>
        <v>3111</v>
      </c>
      <c r="AN56" s="94">
        <f>+IF($F4=0,(AN4+AN30),IF($F4=30,(AN4+AN30)*I_Vendite_Acquisto!$P$34,IF($F4=60,(AN4+AN30)*I_Vendite_Acquisto!$O$34,IF($F4=90,(AN4+AN30)*I_Vendite_Acquisto!$N$34,0))))</f>
        <v>3111</v>
      </c>
      <c r="AO56" s="94">
        <f>+IF($F4=0,(AO4+AO30),IF($F4=30,(AO4+AO30)*I_Vendite_Acquisto!$P$34,IF($F4=60,(AO4+AO30)*I_Vendite_Acquisto!$O$34,IF($F4=90,(AO4+AO30)*I_Vendite_Acquisto!$N$34,0))))</f>
        <v>3111</v>
      </c>
      <c r="AP56" s="94">
        <f>+IF($F4=0,(AP4+AP30),IF($F4=30,(AP4+AP30)*I_Vendite_Acquisto!$P$34,IF($F4=60,(AP4+AP30)*I_Vendite_Acquisto!$O$34,IF($F4=90,(AP4+AP30)*I_Vendite_Acquisto!$N$34,0))))</f>
        <v>3111</v>
      </c>
      <c r="AQ56" s="94">
        <f>+IF($F4=0,(AQ4+AQ30),IF($F4=30,(AQ4+AQ30)*I_Vendite_Acquisto!$P$34,IF($F4=60,(AQ4+AQ30)*I_Vendite_Acquisto!$O$34,IF($F4=90,(AQ4+AQ30)*I_Vendite_Acquisto!$N$34,0))))</f>
        <v>3111</v>
      </c>
    </row>
    <row r="57" spans="2:44" x14ac:dyDescent="0.25">
      <c r="B57" t="str">
        <f t="shared" si="12"/>
        <v xml:space="preserve">    - Altri costi variabili</v>
      </c>
      <c r="H57" s="94">
        <f>+IF($F5=0,(H5+H31),IF($F5=30,(H5+H31)*I_Vendite_Acquisto!$P$34,IF($F5=60,(H5+H31)*I_Vendite_Acquisto!$O$34,IF($F5=90,(H5+H31)*I_Vendite_Acquisto!$N$34,0))))</f>
        <v>3111</v>
      </c>
      <c r="I57" s="94">
        <f>+IF($F5=0,(I5+I31),IF($F5=30,(I5+I31)*I_Vendite_Acquisto!$P$34,IF($F5=60,(I5+I31)*I_Vendite_Acquisto!$O$34,IF($F5=90,(I5+I31)*I_Vendite_Acquisto!$N$34,0))))</f>
        <v>3111</v>
      </c>
      <c r="J57" s="94">
        <f>+IF($F5=0,(J5+J31),IF($F5=30,(J5+J31)*I_Vendite_Acquisto!$P$34,IF($F5=60,(J5+J31)*I_Vendite_Acquisto!$O$34,IF($F5=90,(J5+J31)*I_Vendite_Acquisto!$N$34,0))))</f>
        <v>3111</v>
      </c>
      <c r="K57" s="94">
        <f>+IF($F5=0,(K5+K31),IF($F5=30,(K5+K31)*I_Vendite_Acquisto!$P$34,IF($F5=60,(K5+K31)*I_Vendite_Acquisto!$O$34,IF($F5=90,(K5+K31)*I_Vendite_Acquisto!$N$34,0))))</f>
        <v>3111</v>
      </c>
      <c r="L57" s="94">
        <f>+IF($F5=0,(L5+L31),IF($F5=30,(L5+L31)*I_Vendite_Acquisto!$P$34,IF($F5=60,(L5+L31)*I_Vendite_Acquisto!$O$34,IF($F5=90,(L5+L31)*I_Vendite_Acquisto!$N$34,0))))</f>
        <v>3111</v>
      </c>
      <c r="M57" s="94">
        <f>+IF($F5=0,(M5+M31),IF($F5=30,(M5+M31)*I_Vendite_Acquisto!$P$34,IF($F5=60,(M5+M31)*I_Vendite_Acquisto!$O$34,IF($F5=90,(M5+M31)*I_Vendite_Acquisto!$N$34,0))))</f>
        <v>3111</v>
      </c>
      <c r="N57" s="94">
        <f>+IF($F5=0,(N5+N31),IF($F5=30,(N5+N31)*I_Vendite_Acquisto!$P$34,IF($F5=60,(N5+N31)*I_Vendite_Acquisto!$O$34,IF($F5=90,(N5+N31)*I_Vendite_Acquisto!$N$34,0))))</f>
        <v>3111</v>
      </c>
      <c r="O57" s="94">
        <f>+IF($F5=0,(O5+O31),IF($F5=30,(O5+O31)*I_Vendite_Acquisto!$P$34,IF($F5=60,(O5+O31)*I_Vendite_Acquisto!$O$34,IF($F5=90,(O5+O31)*I_Vendite_Acquisto!$N$34,0))))</f>
        <v>3111</v>
      </c>
      <c r="P57" s="94">
        <f>+IF($F5=0,(P5+P31),IF($F5=30,(P5+P31)*I_Vendite_Acquisto!$P$34,IF($F5=60,(P5+P31)*I_Vendite_Acquisto!$O$34,IF($F5=90,(P5+P31)*I_Vendite_Acquisto!$N$34,0))))</f>
        <v>3111</v>
      </c>
      <c r="Q57" s="94">
        <f>+IF($F5=0,(Q5+Q31),IF($F5=30,(Q5+Q31)*I_Vendite_Acquisto!$P$34,IF($F5=60,(Q5+Q31)*I_Vendite_Acquisto!$O$34,IF($F5=90,(Q5+Q31)*I_Vendite_Acquisto!$N$34,0))))</f>
        <v>3111</v>
      </c>
      <c r="R57" s="94">
        <f>+IF($F5=0,(R5+R31),IF($F5=30,(R5+R31)*I_Vendite_Acquisto!$P$34,IF($F5=60,(R5+R31)*I_Vendite_Acquisto!$O$34,IF($F5=90,(R5+R31)*I_Vendite_Acquisto!$N$34,0))))</f>
        <v>3111</v>
      </c>
      <c r="S57" s="94">
        <f>+IF($F5=0,(S5+S31),IF($F5=30,(S5+S31)*I_Vendite_Acquisto!$P$34,IF($F5=60,(S5+S31)*I_Vendite_Acquisto!$O$34,IF($F5=90,(S5+S31)*I_Vendite_Acquisto!$N$34,0))))</f>
        <v>3111</v>
      </c>
      <c r="T57" s="94">
        <f>+IF($F5=0,(T5+T31),IF($F5=30,(T5+T31)*I_Vendite_Acquisto!$P$34,IF($F5=60,(T5+T31)*I_Vendite_Acquisto!$O$34,IF($F5=90,(T5+T31)*I_Vendite_Acquisto!$N$34,0))))</f>
        <v>3111</v>
      </c>
      <c r="U57" s="94">
        <f>+IF($F5=0,(U5+U31),IF($F5=30,(U5+U31)*I_Vendite_Acquisto!$P$34,IF($F5=60,(U5+U31)*I_Vendite_Acquisto!$O$34,IF($F5=90,(U5+U31)*I_Vendite_Acquisto!$N$34,0))))</f>
        <v>3111</v>
      </c>
      <c r="V57" s="94">
        <f>+IF($F5=0,(V5+V31),IF($F5=30,(V5+V31)*I_Vendite_Acquisto!$P$34,IF($F5=60,(V5+V31)*I_Vendite_Acquisto!$O$34,IF($F5=90,(V5+V31)*I_Vendite_Acquisto!$N$34,0))))</f>
        <v>3111</v>
      </c>
      <c r="W57" s="94">
        <f>+IF($F5=0,(W5+W31),IF($F5=30,(W5+W31)*I_Vendite_Acquisto!$P$34,IF($F5=60,(W5+W31)*I_Vendite_Acquisto!$O$34,IF($F5=90,(W5+W31)*I_Vendite_Acquisto!$N$34,0))))</f>
        <v>3111</v>
      </c>
      <c r="X57" s="94">
        <f>+IF($F5=0,(X5+X31),IF($F5=30,(X5+X31)*I_Vendite_Acquisto!$P$34,IF($F5=60,(X5+X31)*I_Vendite_Acquisto!$O$34,IF($F5=90,(X5+X31)*I_Vendite_Acquisto!$N$34,0))))</f>
        <v>3111</v>
      </c>
      <c r="Y57" s="94">
        <f>+IF($F5=0,(Y5+Y31),IF($F5=30,(Y5+Y31)*I_Vendite_Acquisto!$P$34,IF($F5=60,(Y5+Y31)*I_Vendite_Acquisto!$O$34,IF($F5=90,(Y5+Y31)*I_Vendite_Acquisto!$N$34,0))))</f>
        <v>3111</v>
      </c>
      <c r="Z57" s="94">
        <f>+IF($F5=0,(Z5+Z31),IF($F5=30,(Z5+Z31)*I_Vendite_Acquisto!$P$34,IF($F5=60,(Z5+Z31)*I_Vendite_Acquisto!$O$34,IF($F5=90,(Z5+Z31)*I_Vendite_Acquisto!$N$34,0))))</f>
        <v>3111</v>
      </c>
      <c r="AA57" s="94">
        <f>+IF($F5=0,(AA5+AA31),IF($F5=30,(AA5+AA31)*I_Vendite_Acquisto!$P$34,IF($F5=60,(AA5+AA31)*I_Vendite_Acquisto!$O$34,IF($F5=90,(AA5+AA31)*I_Vendite_Acquisto!$N$34,0))))</f>
        <v>3111</v>
      </c>
      <c r="AB57" s="94">
        <f>+IF($F5=0,(AB5+AB31),IF($F5=30,(AB5+AB31)*I_Vendite_Acquisto!$P$34,IF($F5=60,(AB5+AB31)*I_Vendite_Acquisto!$O$34,IF($F5=90,(AB5+AB31)*I_Vendite_Acquisto!$N$34,0))))</f>
        <v>3111</v>
      </c>
      <c r="AC57" s="94">
        <f>+IF($F5=0,(AC5+AC31),IF($F5=30,(AC5+AC31)*I_Vendite_Acquisto!$P$34,IF($F5=60,(AC5+AC31)*I_Vendite_Acquisto!$O$34,IF($F5=90,(AC5+AC31)*I_Vendite_Acquisto!$N$34,0))))</f>
        <v>3111</v>
      </c>
      <c r="AD57" s="94">
        <f>+IF($F5=0,(AD5+AD31),IF($F5=30,(AD5+AD31)*I_Vendite_Acquisto!$P$34,IF($F5=60,(AD5+AD31)*I_Vendite_Acquisto!$O$34,IF($F5=90,(AD5+AD31)*I_Vendite_Acquisto!$N$34,0))))</f>
        <v>3111</v>
      </c>
      <c r="AE57" s="94">
        <f>+IF($F5=0,(AE5+AE31),IF($F5=30,(AE5+AE31)*I_Vendite_Acquisto!$P$34,IF($F5=60,(AE5+AE31)*I_Vendite_Acquisto!$O$34,IF($F5=90,(AE5+AE31)*I_Vendite_Acquisto!$N$34,0))))</f>
        <v>3111</v>
      </c>
      <c r="AF57" s="94">
        <f>+IF($F5=0,(AF5+AF31),IF($F5=30,(AF5+AF31)*I_Vendite_Acquisto!$P$34,IF($F5=60,(AF5+AF31)*I_Vendite_Acquisto!$O$34,IF($F5=90,(AF5+AF31)*I_Vendite_Acquisto!$N$34,0))))</f>
        <v>3111</v>
      </c>
      <c r="AG57" s="94">
        <f>+IF($F5=0,(AG5+AG31),IF($F5=30,(AG5+AG31)*I_Vendite_Acquisto!$P$34,IF($F5=60,(AG5+AG31)*I_Vendite_Acquisto!$O$34,IF($F5=90,(AG5+AG31)*I_Vendite_Acquisto!$N$34,0))))</f>
        <v>3111</v>
      </c>
      <c r="AH57" s="94">
        <f>+IF($F5=0,(AH5+AH31),IF($F5=30,(AH5+AH31)*I_Vendite_Acquisto!$P$34,IF($F5=60,(AH5+AH31)*I_Vendite_Acquisto!$O$34,IF($F5=90,(AH5+AH31)*I_Vendite_Acquisto!$N$34,0))))</f>
        <v>3111</v>
      </c>
      <c r="AI57" s="94">
        <f>+IF($F5=0,(AI5+AI31),IF($F5=30,(AI5+AI31)*I_Vendite_Acquisto!$P$34,IF($F5=60,(AI5+AI31)*I_Vendite_Acquisto!$O$34,IF($F5=90,(AI5+AI31)*I_Vendite_Acquisto!$N$34,0))))</f>
        <v>3111</v>
      </c>
      <c r="AJ57" s="94">
        <f>+IF($F5=0,(AJ5+AJ31),IF($F5=30,(AJ5+AJ31)*I_Vendite_Acquisto!$P$34,IF($F5=60,(AJ5+AJ31)*I_Vendite_Acquisto!$O$34,IF($F5=90,(AJ5+AJ31)*I_Vendite_Acquisto!$N$34,0))))</f>
        <v>3111</v>
      </c>
      <c r="AK57" s="94">
        <f>+IF($F5=0,(AK5+AK31),IF($F5=30,(AK5+AK31)*I_Vendite_Acquisto!$P$34,IF($F5=60,(AK5+AK31)*I_Vendite_Acquisto!$O$34,IF($F5=90,(AK5+AK31)*I_Vendite_Acquisto!$N$34,0))))</f>
        <v>3111</v>
      </c>
      <c r="AL57" s="94">
        <f>+IF($F5=0,(AL5+AL31),IF($F5=30,(AL5+AL31)*I_Vendite_Acquisto!$P$34,IF($F5=60,(AL5+AL31)*I_Vendite_Acquisto!$O$34,IF($F5=90,(AL5+AL31)*I_Vendite_Acquisto!$N$34,0))))</f>
        <v>3111</v>
      </c>
      <c r="AM57" s="94">
        <f>+IF($F5=0,(AM5+AM31),IF($F5=30,(AM5+AM31)*I_Vendite_Acquisto!$P$34,IF($F5=60,(AM5+AM31)*I_Vendite_Acquisto!$O$34,IF($F5=90,(AM5+AM31)*I_Vendite_Acquisto!$N$34,0))))</f>
        <v>3111</v>
      </c>
      <c r="AN57" s="94">
        <f>+IF($F5=0,(AN5+AN31),IF($F5=30,(AN5+AN31)*I_Vendite_Acquisto!$P$34,IF($F5=60,(AN5+AN31)*I_Vendite_Acquisto!$O$34,IF($F5=90,(AN5+AN31)*I_Vendite_Acquisto!$N$34,0))))</f>
        <v>3111</v>
      </c>
      <c r="AO57" s="94">
        <f>+IF($F5=0,(AO5+AO31),IF($F5=30,(AO5+AO31)*I_Vendite_Acquisto!$P$34,IF($F5=60,(AO5+AO31)*I_Vendite_Acquisto!$O$34,IF($F5=90,(AO5+AO31)*I_Vendite_Acquisto!$N$34,0))))</f>
        <v>3111</v>
      </c>
      <c r="AP57" s="94">
        <f>+IF($F5=0,(AP5+AP31),IF($F5=30,(AP5+AP31)*I_Vendite_Acquisto!$P$34,IF($F5=60,(AP5+AP31)*I_Vendite_Acquisto!$O$34,IF($F5=90,(AP5+AP31)*I_Vendite_Acquisto!$N$34,0))))</f>
        <v>3111</v>
      </c>
      <c r="AQ57" s="94">
        <f>+IF($F5=0,(AQ5+AQ31),IF($F5=30,(AQ5+AQ31)*I_Vendite_Acquisto!$P$34,IF($F5=60,(AQ5+AQ31)*I_Vendite_Acquisto!$O$34,IF($F5=90,(AQ5+AQ31)*I_Vendite_Acquisto!$N$34,0))))</f>
        <v>3111</v>
      </c>
    </row>
    <row r="58" spans="2:44" x14ac:dyDescent="0.25">
      <c r="B58" t="str">
        <f t="shared" si="12"/>
        <v xml:space="preserve">    - Costi fissi di produzione</v>
      </c>
      <c r="H58" s="97">
        <f>+(1-($F6/360))*(H6+H32)</f>
        <v>0</v>
      </c>
      <c r="I58" s="98">
        <f t="shared" ref="I58" si="13">+IF($F6=0,I6+I32,IF($F6=30,H6+H32,0))</f>
        <v>0</v>
      </c>
      <c r="J58" s="98">
        <f t="shared" ref="J58" si="14">+IF($F6=0,J6+J32,IF($F6=30,I6+I32,IF($F6=60,H6+H32,0)))</f>
        <v>0</v>
      </c>
      <c r="K58" s="98">
        <f t="shared" ref="K58" si="15">+IF($F6=0,K6+K32,IF($F6=30,J6+J32,IF($F6=60,I6+I32,IF($F6=90,H6+H32,0))))</f>
        <v>0</v>
      </c>
      <c r="L58" s="98">
        <f t="shared" ref="L58:AH58" si="16">+IF($F6=0,L6+L32,IF($F6=30,K6+K32,IF($F6=60,J6+J32,IF($F6=90,I6+I32,0))))</f>
        <v>0</v>
      </c>
      <c r="M58" s="98">
        <f t="shared" si="16"/>
        <v>0</v>
      </c>
      <c r="N58" s="98">
        <f t="shared" si="16"/>
        <v>0</v>
      </c>
      <c r="O58" s="98">
        <f t="shared" si="16"/>
        <v>0</v>
      </c>
      <c r="P58" s="98">
        <f t="shared" si="16"/>
        <v>0</v>
      </c>
      <c r="Q58" s="98">
        <f t="shared" si="16"/>
        <v>0</v>
      </c>
      <c r="R58" s="98">
        <f t="shared" si="16"/>
        <v>0</v>
      </c>
      <c r="S58" s="98">
        <f t="shared" si="16"/>
        <v>0</v>
      </c>
      <c r="T58" s="98">
        <f t="shared" si="16"/>
        <v>0</v>
      </c>
      <c r="U58" s="98">
        <f t="shared" si="16"/>
        <v>0</v>
      </c>
      <c r="V58" s="98">
        <f t="shared" si="16"/>
        <v>0</v>
      </c>
      <c r="W58" s="98">
        <f t="shared" si="16"/>
        <v>0</v>
      </c>
      <c r="X58" s="98">
        <f t="shared" si="16"/>
        <v>0</v>
      </c>
      <c r="Y58" s="98">
        <f t="shared" si="16"/>
        <v>0</v>
      </c>
      <c r="Z58" s="98">
        <f t="shared" si="16"/>
        <v>0</v>
      </c>
      <c r="AA58" s="98">
        <f t="shared" si="16"/>
        <v>0</v>
      </c>
      <c r="AB58" s="98">
        <f t="shared" si="16"/>
        <v>0</v>
      </c>
      <c r="AC58" s="98">
        <f t="shared" si="16"/>
        <v>0</v>
      </c>
      <c r="AD58" s="98">
        <f t="shared" si="16"/>
        <v>0</v>
      </c>
      <c r="AE58" s="98">
        <f t="shared" si="16"/>
        <v>0</v>
      </c>
      <c r="AF58" s="98">
        <f t="shared" si="16"/>
        <v>0</v>
      </c>
      <c r="AG58" s="98">
        <f t="shared" si="16"/>
        <v>0</v>
      </c>
      <c r="AH58" s="98">
        <f t="shared" si="16"/>
        <v>0</v>
      </c>
      <c r="AI58" s="98">
        <f t="shared" ref="AI58" si="17">+IF($F6=0,AI6+AI32,IF($F6=30,AH6+AH32,IF($F6=60,AG6+AG32,IF($F6=90,AF6+AF32,0))))</f>
        <v>0</v>
      </c>
      <c r="AJ58" s="98">
        <f t="shared" ref="AJ58:AQ58" si="18">+IF($F6=0,AJ6+AJ32,IF($F6=30,AI6+AI32,IF($F6=60,AH6+AH32,IF($F6=90,AG6+AG32,0))))</f>
        <v>0</v>
      </c>
      <c r="AK58" s="98">
        <f t="shared" si="18"/>
        <v>0</v>
      </c>
      <c r="AL58" s="98">
        <f t="shared" si="18"/>
        <v>0</v>
      </c>
      <c r="AM58" s="98">
        <f t="shared" si="18"/>
        <v>0</v>
      </c>
      <c r="AN58" s="98">
        <f t="shared" si="18"/>
        <v>0</v>
      </c>
      <c r="AO58" s="98">
        <f t="shared" si="18"/>
        <v>0</v>
      </c>
      <c r="AP58" s="98">
        <f t="shared" si="18"/>
        <v>0</v>
      </c>
      <c r="AQ58" s="99">
        <f t="shared" si="18"/>
        <v>0</v>
      </c>
    </row>
    <row r="59" spans="2:44" x14ac:dyDescent="0.25">
      <c r="B59" t="str">
        <f t="shared" si="12"/>
        <v xml:space="preserve">    - spese di trasporto</v>
      </c>
      <c r="H59" s="97">
        <f>+(1-($F7/360))*(H7+H33)</f>
        <v>4066.666666666667</v>
      </c>
      <c r="I59" s="97">
        <f t="shared" ref="I59:AQ66" si="19">+(1-($F7/360))*(I7+I33)</f>
        <v>4066.666666666667</v>
      </c>
      <c r="J59" s="97">
        <f t="shared" si="19"/>
        <v>4066.666666666667</v>
      </c>
      <c r="K59" s="97">
        <f t="shared" si="19"/>
        <v>4066.666666666667</v>
      </c>
      <c r="L59" s="97">
        <f t="shared" si="19"/>
        <v>4066.666666666667</v>
      </c>
      <c r="M59" s="97">
        <f t="shared" si="19"/>
        <v>4066.666666666667</v>
      </c>
      <c r="N59" s="97">
        <f t="shared" si="19"/>
        <v>4066.666666666667</v>
      </c>
      <c r="O59" s="97">
        <f t="shared" si="19"/>
        <v>4066.666666666667</v>
      </c>
      <c r="P59" s="97">
        <f t="shared" si="19"/>
        <v>4066.666666666667</v>
      </c>
      <c r="Q59" s="97">
        <f t="shared" si="19"/>
        <v>4066.666666666667</v>
      </c>
      <c r="R59" s="97">
        <f t="shared" si="19"/>
        <v>4066.666666666667</v>
      </c>
      <c r="S59" s="97">
        <f t="shared" si="19"/>
        <v>4066.666666666667</v>
      </c>
      <c r="T59" s="97">
        <f t="shared" si="19"/>
        <v>4066.666666666667</v>
      </c>
      <c r="U59" s="97">
        <f t="shared" si="19"/>
        <v>4066.666666666667</v>
      </c>
      <c r="V59" s="97">
        <f t="shared" si="19"/>
        <v>4066.666666666667</v>
      </c>
      <c r="W59" s="97">
        <f t="shared" si="19"/>
        <v>4066.666666666667</v>
      </c>
      <c r="X59" s="97">
        <f t="shared" si="19"/>
        <v>4066.666666666667</v>
      </c>
      <c r="Y59" s="97">
        <f t="shared" si="19"/>
        <v>4066.666666666667</v>
      </c>
      <c r="Z59" s="97">
        <f t="shared" si="19"/>
        <v>4066.666666666667</v>
      </c>
      <c r="AA59" s="97">
        <f t="shared" si="19"/>
        <v>4066.666666666667</v>
      </c>
      <c r="AB59" s="97">
        <f t="shared" si="19"/>
        <v>4066.666666666667</v>
      </c>
      <c r="AC59" s="97">
        <f t="shared" si="19"/>
        <v>4066.666666666667</v>
      </c>
      <c r="AD59" s="97">
        <f t="shared" si="19"/>
        <v>4066.666666666667</v>
      </c>
      <c r="AE59" s="97">
        <f t="shared" si="19"/>
        <v>4066.666666666667</v>
      </c>
      <c r="AF59" s="97">
        <f t="shared" si="19"/>
        <v>4066.666666666667</v>
      </c>
      <c r="AG59" s="97">
        <f t="shared" si="19"/>
        <v>4066.666666666667</v>
      </c>
      <c r="AH59" s="97">
        <f t="shared" si="19"/>
        <v>4066.666666666667</v>
      </c>
      <c r="AI59" s="97">
        <f t="shared" si="19"/>
        <v>4066.666666666667</v>
      </c>
      <c r="AJ59" s="97">
        <f t="shared" si="19"/>
        <v>4066.666666666667</v>
      </c>
      <c r="AK59" s="97">
        <f t="shared" si="19"/>
        <v>4066.666666666667</v>
      </c>
      <c r="AL59" s="97">
        <f t="shared" si="19"/>
        <v>4066.666666666667</v>
      </c>
      <c r="AM59" s="97">
        <f t="shared" si="19"/>
        <v>4066.666666666667</v>
      </c>
      <c r="AN59" s="97">
        <f t="shared" si="19"/>
        <v>4066.666666666667</v>
      </c>
      <c r="AO59" s="97">
        <f t="shared" si="19"/>
        <v>4066.666666666667</v>
      </c>
      <c r="AP59" s="97">
        <f t="shared" si="19"/>
        <v>4066.666666666667</v>
      </c>
      <c r="AQ59" s="97">
        <f t="shared" si="19"/>
        <v>4066.666666666667</v>
      </c>
    </row>
    <row r="60" spans="2:44" x14ac:dyDescent="0.25">
      <c r="B60" t="str">
        <f t="shared" si="12"/>
        <v xml:space="preserve">    - lavorazioni presso terzi</v>
      </c>
      <c r="H60" s="97">
        <f t="shared" ref="H60:W77" si="20">+(1-($F8/360))*(H8+H34)</f>
        <v>5083.3333333333339</v>
      </c>
      <c r="I60" s="97">
        <f t="shared" si="20"/>
        <v>5083.3333333333339</v>
      </c>
      <c r="J60" s="97">
        <f t="shared" si="20"/>
        <v>5083.3333333333339</v>
      </c>
      <c r="K60" s="97">
        <f t="shared" si="20"/>
        <v>5083.3333333333339</v>
      </c>
      <c r="L60" s="97">
        <f t="shared" si="20"/>
        <v>5083.3333333333339</v>
      </c>
      <c r="M60" s="97">
        <f t="shared" si="20"/>
        <v>5083.3333333333339</v>
      </c>
      <c r="N60" s="97">
        <f t="shared" si="20"/>
        <v>5083.3333333333339</v>
      </c>
      <c r="O60" s="97">
        <f t="shared" si="20"/>
        <v>5083.3333333333339</v>
      </c>
      <c r="P60" s="97">
        <f t="shared" si="20"/>
        <v>5083.3333333333339</v>
      </c>
      <c r="Q60" s="97">
        <f t="shared" si="20"/>
        <v>5083.3333333333339</v>
      </c>
      <c r="R60" s="97">
        <f t="shared" si="20"/>
        <v>5083.3333333333339</v>
      </c>
      <c r="S60" s="97">
        <f t="shared" si="20"/>
        <v>5083.3333333333339</v>
      </c>
      <c r="T60" s="97">
        <f t="shared" si="20"/>
        <v>5083.3333333333339</v>
      </c>
      <c r="U60" s="97">
        <f t="shared" si="20"/>
        <v>5083.3333333333339</v>
      </c>
      <c r="V60" s="97">
        <f t="shared" si="20"/>
        <v>5083.3333333333339</v>
      </c>
      <c r="W60" s="97">
        <f t="shared" si="20"/>
        <v>5083.3333333333339</v>
      </c>
      <c r="X60" s="97">
        <f t="shared" si="19"/>
        <v>5083.3333333333339</v>
      </c>
      <c r="Y60" s="97">
        <f t="shared" si="19"/>
        <v>5083.3333333333339</v>
      </c>
      <c r="Z60" s="97">
        <f t="shared" si="19"/>
        <v>5083.3333333333339</v>
      </c>
      <c r="AA60" s="97">
        <f t="shared" si="19"/>
        <v>5083.3333333333339</v>
      </c>
      <c r="AB60" s="97">
        <f t="shared" si="19"/>
        <v>5083.3333333333339</v>
      </c>
      <c r="AC60" s="97">
        <f t="shared" si="19"/>
        <v>5083.3333333333339</v>
      </c>
      <c r="AD60" s="97">
        <f t="shared" si="19"/>
        <v>5083.3333333333339</v>
      </c>
      <c r="AE60" s="97">
        <f t="shared" si="19"/>
        <v>5083.3333333333339</v>
      </c>
      <c r="AF60" s="97">
        <f t="shared" si="19"/>
        <v>5083.3333333333339</v>
      </c>
      <c r="AG60" s="97">
        <f t="shared" si="19"/>
        <v>5083.3333333333339</v>
      </c>
      <c r="AH60" s="97">
        <f t="shared" si="19"/>
        <v>5083.3333333333339</v>
      </c>
      <c r="AI60" s="97">
        <f t="shared" si="19"/>
        <v>5083.3333333333339</v>
      </c>
      <c r="AJ60" s="97">
        <f t="shared" si="19"/>
        <v>5083.3333333333339</v>
      </c>
      <c r="AK60" s="97">
        <f t="shared" si="19"/>
        <v>5083.3333333333339</v>
      </c>
      <c r="AL60" s="97">
        <f t="shared" si="19"/>
        <v>5083.3333333333339</v>
      </c>
      <c r="AM60" s="97">
        <f t="shared" si="19"/>
        <v>5083.3333333333339</v>
      </c>
      <c r="AN60" s="97">
        <f t="shared" si="19"/>
        <v>5083.3333333333339</v>
      </c>
      <c r="AO60" s="97">
        <f t="shared" si="19"/>
        <v>5083.3333333333339</v>
      </c>
      <c r="AP60" s="97">
        <f t="shared" si="19"/>
        <v>5083.3333333333339</v>
      </c>
      <c r="AQ60" s="97">
        <f t="shared" si="19"/>
        <v>5083.3333333333339</v>
      </c>
    </row>
    <row r="61" spans="2:44" x14ac:dyDescent="0.25">
      <c r="B61" t="str">
        <f t="shared" si="12"/>
        <v xml:space="preserve">    - consulenze tecnico-produttive</v>
      </c>
      <c r="H61" s="97">
        <f t="shared" si="20"/>
        <v>5083.3333333333339</v>
      </c>
      <c r="I61" s="97">
        <f t="shared" si="19"/>
        <v>5083.3333333333339</v>
      </c>
      <c r="J61" s="97">
        <f t="shared" si="19"/>
        <v>5083.3333333333339</v>
      </c>
      <c r="K61" s="97">
        <f t="shared" si="19"/>
        <v>5083.3333333333339</v>
      </c>
      <c r="L61" s="97">
        <f t="shared" si="19"/>
        <v>5083.3333333333339</v>
      </c>
      <c r="M61" s="97">
        <f t="shared" si="19"/>
        <v>5083.3333333333339</v>
      </c>
      <c r="N61" s="97">
        <f t="shared" si="19"/>
        <v>5083.3333333333339</v>
      </c>
      <c r="O61" s="97">
        <f t="shared" si="19"/>
        <v>5083.3333333333339</v>
      </c>
      <c r="P61" s="97">
        <f t="shared" si="19"/>
        <v>5083.3333333333339</v>
      </c>
      <c r="Q61" s="97">
        <f t="shared" si="19"/>
        <v>5083.3333333333339</v>
      </c>
      <c r="R61" s="97">
        <f t="shared" si="19"/>
        <v>5083.3333333333339</v>
      </c>
      <c r="S61" s="97">
        <f t="shared" si="19"/>
        <v>5083.3333333333339</v>
      </c>
      <c r="T61" s="97">
        <f t="shared" si="19"/>
        <v>5083.3333333333339</v>
      </c>
      <c r="U61" s="97">
        <f t="shared" si="19"/>
        <v>5083.3333333333339</v>
      </c>
      <c r="V61" s="97">
        <f t="shared" si="19"/>
        <v>5083.3333333333339</v>
      </c>
      <c r="W61" s="97">
        <f t="shared" si="19"/>
        <v>5083.3333333333339</v>
      </c>
      <c r="X61" s="97">
        <f t="shared" si="19"/>
        <v>5083.3333333333339</v>
      </c>
      <c r="Y61" s="97">
        <f t="shared" si="19"/>
        <v>5083.3333333333339</v>
      </c>
      <c r="Z61" s="97">
        <f t="shared" si="19"/>
        <v>5083.3333333333339</v>
      </c>
      <c r="AA61" s="97">
        <f t="shared" si="19"/>
        <v>5083.3333333333339</v>
      </c>
      <c r="AB61" s="97">
        <f t="shared" si="19"/>
        <v>5083.3333333333339</v>
      </c>
      <c r="AC61" s="97">
        <f t="shared" si="19"/>
        <v>5083.3333333333339</v>
      </c>
      <c r="AD61" s="97">
        <f t="shared" si="19"/>
        <v>5083.3333333333339</v>
      </c>
      <c r="AE61" s="97">
        <f t="shared" si="19"/>
        <v>5083.3333333333339</v>
      </c>
      <c r="AF61" s="97">
        <f t="shared" si="19"/>
        <v>5083.3333333333339</v>
      </c>
      <c r="AG61" s="97">
        <f t="shared" si="19"/>
        <v>5083.3333333333339</v>
      </c>
      <c r="AH61" s="97">
        <f t="shared" si="19"/>
        <v>5083.3333333333339</v>
      </c>
      <c r="AI61" s="97">
        <f t="shared" si="19"/>
        <v>5083.3333333333339</v>
      </c>
      <c r="AJ61" s="97">
        <f t="shared" si="19"/>
        <v>5083.3333333333339</v>
      </c>
      <c r="AK61" s="97">
        <f t="shared" si="19"/>
        <v>5083.3333333333339</v>
      </c>
      <c r="AL61" s="97">
        <f t="shared" si="19"/>
        <v>5083.3333333333339</v>
      </c>
      <c r="AM61" s="97">
        <f t="shared" si="19"/>
        <v>5083.3333333333339</v>
      </c>
      <c r="AN61" s="97">
        <f t="shared" si="19"/>
        <v>5083.3333333333339</v>
      </c>
      <c r="AO61" s="97">
        <f t="shared" si="19"/>
        <v>5083.3333333333339</v>
      </c>
      <c r="AP61" s="97">
        <f t="shared" si="19"/>
        <v>5083.3333333333339</v>
      </c>
      <c r="AQ61" s="97">
        <f t="shared" si="19"/>
        <v>5083.3333333333339</v>
      </c>
    </row>
    <row r="62" spans="2:44" x14ac:dyDescent="0.25">
      <c r="B62" t="str">
        <f t="shared" si="12"/>
        <v xml:space="preserve">    - manutenzioni industriali</v>
      </c>
      <c r="H62" s="97">
        <f t="shared" si="20"/>
        <v>5083.3333333333339</v>
      </c>
      <c r="I62" s="97">
        <f t="shared" si="19"/>
        <v>5083.3333333333339</v>
      </c>
      <c r="J62" s="97">
        <f t="shared" si="19"/>
        <v>5083.3333333333339</v>
      </c>
      <c r="K62" s="97">
        <f t="shared" si="19"/>
        <v>5083.3333333333339</v>
      </c>
      <c r="L62" s="97">
        <f t="shared" si="19"/>
        <v>5083.3333333333339</v>
      </c>
      <c r="M62" s="97">
        <f t="shared" si="19"/>
        <v>5083.3333333333339</v>
      </c>
      <c r="N62" s="97">
        <f t="shared" si="19"/>
        <v>5083.3333333333339</v>
      </c>
      <c r="O62" s="97">
        <f t="shared" si="19"/>
        <v>5083.3333333333339</v>
      </c>
      <c r="P62" s="97">
        <f t="shared" si="19"/>
        <v>5083.3333333333339</v>
      </c>
      <c r="Q62" s="97">
        <f t="shared" si="19"/>
        <v>5083.3333333333339</v>
      </c>
      <c r="R62" s="97">
        <f t="shared" si="19"/>
        <v>5083.3333333333339</v>
      </c>
      <c r="S62" s="97">
        <f t="shared" si="19"/>
        <v>5083.3333333333339</v>
      </c>
      <c r="T62" s="97">
        <f t="shared" si="19"/>
        <v>5083.3333333333339</v>
      </c>
      <c r="U62" s="97">
        <f t="shared" si="19"/>
        <v>5083.3333333333339</v>
      </c>
      <c r="V62" s="97">
        <f t="shared" si="19"/>
        <v>5083.3333333333339</v>
      </c>
      <c r="W62" s="97">
        <f t="shared" si="19"/>
        <v>5083.3333333333339</v>
      </c>
      <c r="X62" s="97">
        <f t="shared" si="19"/>
        <v>5083.3333333333339</v>
      </c>
      <c r="Y62" s="97">
        <f t="shared" si="19"/>
        <v>5083.3333333333339</v>
      </c>
      <c r="Z62" s="97">
        <f t="shared" si="19"/>
        <v>5083.3333333333339</v>
      </c>
      <c r="AA62" s="97">
        <f t="shared" si="19"/>
        <v>5083.3333333333339</v>
      </c>
      <c r="AB62" s="97">
        <f t="shared" si="19"/>
        <v>5083.3333333333339</v>
      </c>
      <c r="AC62" s="97">
        <f t="shared" si="19"/>
        <v>5083.3333333333339</v>
      </c>
      <c r="AD62" s="97">
        <f t="shared" si="19"/>
        <v>5083.3333333333339</v>
      </c>
      <c r="AE62" s="97">
        <f t="shared" si="19"/>
        <v>5083.3333333333339</v>
      </c>
      <c r="AF62" s="97">
        <f t="shared" si="19"/>
        <v>5083.3333333333339</v>
      </c>
      <c r="AG62" s="97">
        <f t="shared" si="19"/>
        <v>5083.3333333333339</v>
      </c>
      <c r="AH62" s="97">
        <f t="shared" si="19"/>
        <v>5083.3333333333339</v>
      </c>
      <c r="AI62" s="97">
        <f t="shared" si="19"/>
        <v>5083.3333333333339</v>
      </c>
      <c r="AJ62" s="97">
        <f t="shared" si="19"/>
        <v>5083.3333333333339</v>
      </c>
      <c r="AK62" s="97">
        <f t="shared" si="19"/>
        <v>5083.3333333333339</v>
      </c>
      <c r="AL62" s="97">
        <f t="shared" si="19"/>
        <v>5083.3333333333339</v>
      </c>
      <c r="AM62" s="97">
        <f t="shared" si="19"/>
        <v>5083.3333333333339</v>
      </c>
      <c r="AN62" s="97">
        <f t="shared" si="19"/>
        <v>5083.3333333333339</v>
      </c>
      <c r="AO62" s="97">
        <f t="shared" si="19"/>
        <v>5083.3333333333339</v>
      </c>
      <c r="AP62" s="97">
        <f t="shared" si="19"/>
        <v>5083.3333333333339</v>
      </c>
      <c r="AQ62" s="97">
        <f t="shared" si="19"/>
        <v>5083.3333333333339</v>
      </c>
    </row>
    <row r="63" spans="2:44" x14ac:dyDescent="0.25">
      <c r="B63" t="str">
        <f t="shared" si="12"/>
        <v xml:space="preserve">    - servizi vari</v>
      </c>
      <c r="H63" s="97">
        <f t="shared" si="20"/>
        <v>5083.3333333333339</v>
      </c>
      <c r="I63" s="97">
        <f t="shared" si="19"/>
        <v>5083.3333333333339</v>
      </c>
      <c r="J63" s="97">
        <f t="shared" si="19"/>
        <v>5083.3333333333339</v>
      </c>
      <c r="K63" s="97">
        <f t="shared" si="19"/>
        <v>5083.3333333333339</v>
      </c>
      <c r="L63" s="97">
        <f t="shared" si="19"/>
        <v>5083.3333333333339</v>
      </c>
      <c r="M63" s="97">
        <f t="shared" si="19"/>
        <v>5083.3333333333339</v>
      </c>
      <c r="N63" s="97">
        <f t="shared" si="19"/>
        <v>5083.3333333333339</v>
      </c>
      <c r="O63" s="97">
        <f t="shared" si="19"/>
        <v>5083.3333333333339</v>
      </c>
      <c r="P63" s="97">
        <f t="shared" si="19"/>
        <v>5083.3333333333339</v>
      </c>
      <c r="Q63" s="97">
        <f t="shared" si="19"/>
        <v>5083.3333333333339</v>
      </c>
      <c r="R63" s="97">
        <f t="shared" si="19"/>
        <v>5083.3333333333339</v>
      </c>
      <c r="S63" s="97">
        <f t="shared" si="19"/>
        <v>5083.3333333333339</v>
      </c>
      <c r="T63" s="97">
        <f t="shared" si="19"/>
        <v>5083.3333333333339</v>
      </c>
      <c r="U63" s="97">
        <f t="shared" si="19"/>
        <v>5083.3333333333339</v>
      </c>
      <c r="V63" s="97">
        <f t="shared" si="19"/>
        <v>5083.3333333333339</v>
      </c>
      <c r="W63" s="97">
        <f t="shared" si="19"/>
        <v>5083.3333333333339</v>
      </c>
      <c r="X63" s="97">
        <f t="shared" si="19"/>
        <v>5083.3333333333339</v>
      </c>
      <c r="Y63" s="97">
        <f t="shared" si="19"/>
        <v>5083.3333333333339</v>
      </c>
      <c r="Z63" s="97">
        <f t="shared" si="19"/>
        <v>5083.3333333333339</v>
      </c>
      <c r="AA63" s="97">
        <f t="shared" si="19"/>
        <v>5083.3333333333339</v>
      </c>
      <c r="AB63" s="97">
        <f t="shared" si="19"/>
        <v>5083.3333333333339</v>
      </c>
      <c r="AC63" s="97">
        <f t="shared" si="19"/>
        <v>5083.3333333333339</v>
      </c>
      <c r="AD63" s="97">
        <f t="shared" si="19"/>
        <v>5083.3333333333339</v>
      </c>
      <c r="AE63" s="97">
        <f t="shared" si="19"/>
        <v>5083.3333333333339</v>
      </c>
      <c r="AF63" s="97">
        <f t="shared" si="19"/>
        <v>5083.3333333333339</v>
      </c>
      <c r="AG63" s="97">
        <f t="shared" si="19"/>
        <v>5083.3333333333339</v>
      </c>
      <c r="AH63" s="97">
        <f t="shared" si="19"/>
        <v>5083.3333333333339</v>
      </c>
      <c r="AI63" s="97">
        <f t="shared" si="19"/>
        <v>5083.3333333333339</v>
      </c>
      <c r="AJ63" s="97">
        <f t="shared" si="19"/>
        <v>5083.3333333333339</v>
      </c>
      <c r="AK63" s="97">
        <f t="shared" si="19"/>
        <v>5083.3333333333339</v>
      </c>
      <c r="AL63" s="97">
        <f t="shared" si="19"/>
        <v>5083.3333333333339</v>
      </c>
      <c r="AM63" s="97">
        <f t="shared" si="19"/>
        <v>5083.3333333333339</v>
      </c>
      <c r="AN63" s="97">
        <f t="shared" si="19"/>
        <v>5083.3333333333339</v>
      </c>
      <c r="AO63" s="97">
        <f t="shared" si="19"/>
        <v>5083.3333333333339</v>
      </c>
      <c r="AP63" s="97">
        <f t="shared" si="19"/>
        <v>5083.3333333333339</v>
      </c>
      <c r="AQ63" s="97">
        <f t="shared" si="19"/>
        <v>5083.3333333333339</v>
      </c>
    </row>
    <row r="64" spans="2:44" x14ac:dyDescent="0.25">
      <c r="B64" t="str">
        <f t="shared" si="12"/>
        <v xml:space="preserve">    - canoni </v>
      </c>
      <c r="H64" s="97">
        <f t="shared" si="20"/>
        <v>5083.3333333333339</v>
      </c>
      <c r="I64" s="97">
        <f t="shared" si="19"/>
        <v>5083.3333333333339</v>
      </c>
      <c r="J64" s="97">
        <f t="shared" si="19"/>
        <v>5083.3333333333339</v>
      </c>
      <c r="K64" s="97">
        <f t="shared" si="19"/>
        <v>5083.3333333333339</v>
      </c>
      <c r="L64" s="97">
        <f t="shared" si="19"/>
        <v>5083.3333333333339</v>
      </c>
      <c r="M64" s="97">
        <f t="shared" si="19"/>
        <v>5083.3333333333339</v>
      </c>
      <c r="N64" s="97">
        <f t="shared" si="19"/>
        <v>5083.3333333333339</v>
      </c>
      <c r="O64" s="97">
        <f t="shared" si="19"/>
        <v>5083.3333333333339</v>
      </c>
      <c r="P64" s="97">
        <f t="shared" si="19"/>
        <v>5083.3333333333339</v>
      </c>
      <c r="Q64" s="97">
        <f t="shared" si="19"/>
        <v>5083.3333333333339</v>
      </c>
      <c r="R64" s="97">
        <f t="shared" si="19"/>
        <v>5083.3333333333339</v>
      </c>
      <c r="S64" s="97">
        <f t="shared" si="19"/>
        <v>5083.3333333333339</v>
      </c>
      <c r="T64" s="97">
        <f t="shared" si="19"/>
        <v>5083.3333333333339</v>
      </c>
      <c r="U64" s="97">
        <f t="shared" si="19"/>
        <v>5083.3333333333339</v>
      </c>
      <c r="V64" s="97">
        <f t="shared" si="19"/>
        <v>5083.3333333333339</v>
      </c>
      <c r="W64" s="97">
        <f t="shared" si="19"/>
        <v>5083.3333333333339</v>
      </c>
      <c r="X64" s="97">
        <f t="shared" si="19"/>
        <v>5083.3333333333339</v>
      </c>
      <c r="Y64" s="97">
        <f t="shared" si="19"/>
        <v>5083.3333333333339</v>
      </c>
      <c r="Z64" s="97">
        <f t="shared" si="19"/>
        <v>5083.3333333333339</v>
      </c>
      <c r="AA64" s="97">
        <f t="shared" si="19"/>
        <v>5083.3333333333339</v>
      </c>
      <c r="AB64" s="97">
        <f t="shared" si="19"/>
        <v>5083.3333333333339</v>
      </c>
      <c r="AC64" s="97">
        <f t="shared" si="19"/>
        <v>5083.3333333333339</v>
      </c>
      <c r="AD64" s="97">
        <f t="shared" si="19"/>
        <v>5083.3333333333339</v>
      </c>
      <c r="AE64" s="97">
        <f t="shared" si="19"/>
        <v>5083.3333333333339</v>
      </c>
      <c r="AF64" s="97">
        <f t="shared" si="19"/>
        <v>5083.3333333333339</v>
      </c>
      <c r="AG64" s="97">
        <f t="shared" si="19"/>
        <v>5083.3333333333339</v>
      </c>
      <c r="AH64" s="97">
        <f t="shared" si="19"/>
        <v>5083.3333333333339</v>
      </c>
      <c r="AI64" s="97">
        <f t="shared" si="19"/>
        <v>5083.3333333333339</v>
      </c>
      <c r="AJ64" s="97">
        <f t="shared" si="19"/>
        <v>5083.3333333333339</v>
      </c>
      <c r="AK64" s="97">
        <f t="shared" si="19"/>
        <v>5083.3333333333339</v>
      </c>
      <c r="AL64" s="97">
        <f t="shared" si="19"/>
        <v>5083.3333333333339</v>
      </c>
      <c r="AM64" s="97">
        <f t="shared" si="19"/>
        <v>5083.3333333333339</v>
      </c>
      <c r="AN64" s="97">
        <f t="shared" si="19"/>
        <v>5083.3333333333339</v>
      </c>
      <c r="AO64" s="97">
        <f t="shared" si="19"/>
        <v>5083.3333333333339</v>
      </c>
      <c r="AP64" s="97">
        <f t="shared" si="19"/>
        <v>5083.3333333333339</v>
      </c>
      <c r="AQ64" s="97">
        <f t="shared" si="19"/>
        <v>5083.3333333333339</v>
      </c>
    </row>
    <row r="65" spans="2:43" x14ac:dyDescent="0.25">
      <c r="B65" t="str">
        <f t="shared" si="12"/>
        <v xml:space="preserve">    - cancelleria</v>
      </c>
      <c r="H65" s="97">
        <f t="shared" si="20"/>
        <v>5083.3333333333339</v>
      </c>
      <c r="I65" s="97">
        <f t="shared" si="19"/>
        <v>5083.3333333333339</v>
      </c>
      <c r="J65" s="97">
        <f t="shared" si="19"/>
        <v>5083.3333333333339</v>
      </c>
      <c r="K65" s="97">
        <f t="shared" si="19"/>
        <v>5083.3333333333339</v>
      </c>
      <c r="L65" s="97">
        <f t="shared" si="19"/>
        <v>5083.3333333333339</v>
      </c>
      <c r="M65" s="97">
        <f t="shared" si="19"/>
        <v>5083.3333333333339</v>
      </c>
      <c r="N65" s="97">
        <f t="shared" si="19"/>
        <v>5083.3333333333339</v>
      </c>
      <c r="O65" s="97">
        <f t="shared" si="19"/>
        <v>5083.3333333333339</v>
      </c>
      <c r="P65" s="97">
        <f t="shared" si="19"/>
        <v>5083.3333333333339</v>
      </c>
      <c r="Q65" s="97">
        <f t="shared" si="19"/>
        <v>5083.3333333333339</v>
      </c>
      <c r="R65" s="97">
        <f t="shared" si="19"/>
        <v>5083.3333333333339</v>
      </c>
      <c r="S65" s="97">
        <f t="shared" si="19"/>
        <v>5083.3333333333339</v>
      </c>
      <c r="T65" s="97">
        <f t="shared" si="19"/>
        <v>5083.3333333333339</v>
      </c>
      <c r="U65" s="97">
        <f t="shared" si="19"/>
        <v>5083.3333333333339</v>
      </c>
      <c r="V65" s="97">
        <f t="shared" si="19"/>
        <v>5083.3333333333339</v>
      </c>
      <c r="W65" s="97">
        <f t="shared" si="19"/>
        <v>5083.3333333333339</v>
      </c>
      <c r="X65" s="97">
        <f t="shared" si="19"/>
        <v>5083.3333333333339</v>
      </c>
      <c r="Y65" s="97">
        <f t="shared" si="19"/>
        <v>5083.3333333333339</v>
      </c>
      <c r="Z65" s="97">
        <f t="shared" si="19"/>
        <v>5083.3333333333339</v>
      </c>
      <c r="AA65" s="97">
        <f t="shared" si="19"/>
        <v>5083.3333333333339</v>
      </c>
      <c r="AB65" s="97">
        <f t="shared" si="19"/>
        <v>5083.3333333333339</v>
      </c>
      <c r="AC65" s="97">
        <f t="shared" si="19"/>
        <v>5083.3333333333339</v>
      </c>
      <c r="AD65" s="97">
        <f t="shared" si="19"/>
        <v>5083.3333333333339</v>
      </c>
      <c r="AE65" s="97">
        <f t="shared" si="19"/>
        <v>5083.3333333333339</v>
      </c>
      <c r="AF65" s="97">
        <f t="shared" si="19"/>
        <v>5083.3333333333339</v>
      </c>
      <c r="AG65" s="97">
        <f t="shared" si="19"/>
        <v>5083.3333333333339</v>
      </c>
      <c r="AH65" s="97">
        <f t="shared" si="19"/>
        <v>5083.3333333333339</v>
      </c>
      <c r="AI65" s="97">
        <f t="shared" si="19"/>
        <v>5083.3333333333339</v>
      </c>
      <c r="AJ65" s="97">
        <f t="shared" si="19"/>
        <v>5083.3333333333339</v>
      </c>
      <c r="AK65" s="97">
        <f t="shared" si="19"/>
        <v>5083.3333333333339</v>
      </c>
      <c r="AL65" s="97">
        <f t="shared" si="19"/>
        <v>5083.3333333333339</v>
      </c>
      <c r="AM65" s="97">
        <f t="shared" si="19"/>
        <v>5083.3333333333339</v>
      </c>
      <c r="AN65" s="97">
        <f t="shared" si="19"/>
        <v>5083.3333333333339</v>
      </c>
      <c r="AO65" s="97">
        <f t="shared" si="19"/>
        <v>5083.3333333333339</v>
      </c>
      <c r="AP65" s="97">
        <f t="shared" si="19"/>
        <v>5083.3333333333339</v>
      </c>
      <c r="AQ65" s="97">
        <f t="shared" si="19"/>
        <v>5083.3333333333339</v>
      </c>
    </row>
    <row r="66" spans="2:43" x14ac:dyDescent="0.25">
      <c r="B66" t="str">
        <f t="shared" si="12"/>
        <v xml:space="preserve">    - spese di trasporto</v>
      </c>
      <c r="H66" s="97">
        <f t="shared" si="20"/>
        <v>5083.3333333333339</v>
      </c>
      <c r="I66" s="97">
        <f t="shared" si="19"/>
        <v>5083.3333333333339</v>
      </c>
      <c r="J66" s="97">
        <f t="shared" si="19"/>
        <v>5083.3333333333339</v>
      </c>
      <c r="K66" s="97">
        <f t="shared" si="19"/>
        <v>5083.3333333333339</v>
      </c>
      <c r="L66" s="97">
        <f t="shared" si="19"/>
        <v>5083.3333333333339</v>
      </c>
      <c r="M66" s="97">
        <f t="shared" si="19"/>
        <v>5083.3333333333339</v>
      </c>
      <c r="N66" s="97">
        <f t="shared" si="19"/>
        <v>5083.3333333333339</v>
      </c>
      <c r="O66" s="97">
        <f t="shared" si="19"/>
        <v>5083.3333333333339</v>
      </c>
      <c r="P66" s="97">
        <f t="shared" si="19"/>
        <v>5083.3333333333339</v>
      </c>
      <c r="Q66" s="97">
        <f t="shared" si="19"/>
        <v>5083.3333333333339</v>
      </c>
      <c r="R66" s="97">
        <f t="shared" si="19"/>
        <v>5083.3333333333339</v>
      </c>
      <c r="S66" s="97">
        <f t="shared" si="19"/>
        <v>5083.3333333333339</v>
      </c>
      <c r="T66" s="97">
        <f t="shared" si="19"/>
        <v>5083.3333333333339</v>
      </c>
      <c r="U66" s="97">
        <f t="shared" si="19"/>
        <v>5083.3333333333339</v>
      </c>
      <c r="V66" s="97">
        <f t="shared" si="19"/>
        <v>5083.3333333333339</v>
      </c>
      <c r="W66" s="97">
        <f t="shared" si="19"/>
        <v>5083.3333333333339</v>
      </c>
      <c r="X66" s="97">
        <f t="shared" si="19"/>
        <v>5083.3333333333339</v>
      </c>
      <c r="Y66" s="97">
        <f t="shared" si="19"/>
        <v>5083.3333333333339</v>
      </c>
      <c r="Z66" s="97">
        <f t="shared" si="19"/>
        <v>5083.3333333333339</v>
      </c>
      <c r="AA66" s="97">
        <f t="shared" si="19"/>
        <v>5083.3333333333339</v>
      </c>
      <c r="AB66" s="97">
        <f t="shared" si="19"/>
        <v>5083.3333333333339</v>
      </c>
      <c r="AC66" s="97">
        <f t="shared" si="19"/>
        <v>5083.3333333333339</v>
      </c>
      <c r="AD66" s="97">
        <f t="shared" si="19"/>
        <v>5083.3333333333339</v>
      </c>
      <c r="AE66" s="97">
        <f t="shared" si="19"/>
        <v>5083.3333333333339</v>
      </c>
      <c r="AF66" s="97">
        <f t="shared" si="19"/>
        <v>5083.3333333333339</v>
      </c>
      <c r="AG66" s="97">
        <f t="shared" si="19"/>
        <v>5083.3333333333339</v>
      </c>
      <c r="AH66" s="97">
        <f t="shared" ref="I66:AQ73" si="21">+(1-($F14/360))*(AH14+AH40)</f>
        <v>5083.3333333333339</v>
      </c>
      <c r="AI66" s="97">
        <f t="shared" si="21"/>
        <v>5083.3333333333339</v>
      </c>
      <c r="AJ66" s="97">
        <f t="shared" si="21"/>
        <v>5083.3333333333339</v>
      </c>
      <c r="AK66" s="97">
        <f t="shared" si="21"/>
        <v>5083.3333333333339</v>
      </c>
      <c r="AL66" s="97">
        <f t="shared" si="21"/>
        <v>5083.3333333333339</v>
      </c>
      <c r="AM66" s="97">
        <f t="shared" si="21"/>
        <v>5083.3333333333339</v>
      </c>
      <c r="AN66" s="97">
        <f t="shared" si="21"/>
        <v>5083.3333333333339</v>
      </c>
      <c r="AO66" s="97">
        <f t="shared" si="21"/>
        <v>5083.3333333333339</v>
      </c>
      <c r="AP66" s="97">
        <f t="shared" si="21"/>
        <v>5083.3333333333339</v>
      </c>
      <c r="AQ66" s="97">
        <f t="shared" si="21"/>
        <v>5083.3333333333339</v>
      </c>
    </row>
    <row r="67" spans="2:43" x14ac:dyDescent="0.25">
      <c r="B67" t="str">
        <f t="shared" si="12"/>
        <v xml:space="preserve">    - spese varie</v>
      </c>
      <c r="H67" s="97">
        <f t="shared" si="20"/>
        <v>5083.3333333333339</v>
      </c>
      <c r="I67" s="97">
        <f t="shared" si="21"/>
        <v>5083.3333333333339</v>
      </c>
      <c r="J67" s="97">
        <f t="shared" si="21"/>
        <v>5083.3333333333339</v>
      </c>
      <c r="K67" s="97">
        <f t="shared" si="21"/>
        <v>5083.3333333333339</v>
      </c>
      <c r="L67" s="97">
        <f t="shared" si="21"/>
        <v>5083.3333333333339</v>
      </c>
      <c r="M67" s="97">
        <f t="shared" si="21"/>
        <v>5083.3333333333339</v>
      </c>
      <c r="N67" s="97">
        <f t="shared" si="21"/>
        <v>5083.3333333333339</v>
      </c>
      <c r="O67" s="97">
        <f t="shared" si="21"/>
        <v>5083.3333333333339</v>
      </c>
      <c r="P67" s="97">
        <f t="shared" si="21"/>
        <v>5083.3333333333339</v>
      </c>
      <c r="Q67" s="97">
        <f t="shared" si="21"/>
        <v>5083.3333333333339</v>
      </c>
      <c r="R67" s="97">
        <f t="shared" si="21"/>
        <v>5083.3333333333339</v>
      </c>
      <c r="S67" s="97">
        <f t="shared" si="21"/>
        <v>5083.3333333333339</v>
      </c>
      <c r="T67" s="97">
        <f t="shared" si="21"/>
        <v>5083.3333333333339</v>
      </c>
      <c r="U67" s="97">
        <f t="shared" si="21"/>
        <v>5083.3333333333339</v>
      </c>
      <c r="V67" s="97">
        <f t="shared" si="21"/>
        <v>5083.3333333333339</v>
      </c>
      <c r="W67" s="97">
        <f t="shared" si="21"/>
        <v>5083.3333333333339</v>
      </c>
      <c r="X67" s="97">
        <f t="shared" si="21"/>
        <v>5083.3333333333339</v>
      </c>
      <c r="Y67" s="97">
        <f t="shared" si="21"/>
        <v>5083.3333333333339</v>
      </c>
      <c r="Z67" s="97">
        <f t="shared" si="21"/>
        <v>5083.3333333333339</v>
      </c>
      <c r="AA67" s="97">
        <f t="shared" si="21"/>
        <v>5083.3333333333339</v>
      </c>
      <c r="AB67" s="97">
        <f t="shared" si="21"/>
        <v>5083.3333333333339</v>
      </c>
      <c r="AC67" s="97">
        <f t="shared" si="21"/>
        <v>5083.3333333333339</v>
      </c>
      <c r="AD67" s="97">
        <f t="shared" si="21"/>
        <v>5083.3333333333339</v>
      </c>
      <c r="AE67" s="97">
        <f t="shared" si="21"/>
        <v>5083.3333333333339</v>
      </c>
      <c r="AF67" s="97">
        <f t="shared" si="21"/>
        <v>5083.3333333333339</v>
      </c>
      <c r="AG67" s="97">
        <f t="shared" si="21"/>
        <v>5083.3333333333339</v>
      </c>
      <c r="AH67" s="97">
        <f t="shared" si="21"/>
        <v>5083.3333333333339</v>
      </c>
      <c r="AI67" s="97">
        <f t="shared" si="21"/>
        <v>5083.3333333333339</v>
      </c>
      <c r="AJ67" s="97">
        <f t="shared" si="21"/>
        <v>5083.3333333333339</v>
      </c>
      <c r="AK67" s="97">
        <f t="shared" si="21"/>
        <v>5083.3333333333339</v>
      </c>
      <c r="AL67" s="97">
        <f t="shared" si="21"/>
        <v>5083.3333333333339</v>
      </c>
      <c r="AM67" s="97">
        <f t="shared" si="21"/>
        <v>5083.3333333333339</v>
      </c>
      <c r="AN67" s="97">
        <f t="shared" si="21"/>
        <v>5083.3333333333339</v>
      </c>
      <c r="AO67" s="97">
        <f t="shared" si="21"/>
        <v>5083.3333333333339</v>
      </c>
      <c r="AP67" s="97">
        <f t="shared" si="21"/>
        <v>5083.3333333333339</v>
      </c>
      <c r="AQ67" s="97">
        <f t="shared" si="21"/>
        <v>5083.3333333333339</v>
      </c>
    </row>
    <row r="68" spans="2:43" x14ac:dyDescent="0.25">
      <c r="B68" t="str">
        <f t="shared" si="12"/>
        <v xml:space="preserve">    - royalties</v>
      </c>
      <c r="H68" s="97">
        <f t="shared" si="20"/>
        <v>5083.3333333333339</v>
      </c>
      <c r="I68" s="97">
        <f t="shared" si="21"/>
        <v>5083.3333333333339</v>
      </c>
      <c r="J68" s="97">
        <f t="shared" si="21"/>
        <v>5083.3333333333339</v>
      </c>
      <c r="K68" s="97">
        <f t="shared" si="21"/>
        <v>5083.3333333333339</v>
      </c>
      <c r="L68" s="97">
        <f t="shared" si="21"/>
        <v>5083.3333333333339</v>
      </c>
      <c r="M68" s="97">
        <f t="shared" si="21"/>
        <v>5083.3333333333339</v>
      </c>
      <c r="N68" s="97">
        <f t="shared" si="21"/>
        <v>5083.3333333333339</v>
      </c>
      <c r="O68" s="97">
        <f t="shared" si="21"/>
        <v>5083.3333333333339</v>
      </c>
      <c r="P68" s="97">
        <f t="shared" si="21"/>
        <v>5083.3333333333339</v>
      </c>
      <c r="Q68" s="97">
        <f t="shared" si="21"/>
        <v>5083.3333333333339</v>
      </c>
      <c r="R68" s="97">
        <f t="shared" si="21"/>
        <v>5083.3333333333339</v>
      </c>
      <c r="S68" s="97">
        <f t="shared" si="21"/>
        <v>5083.3333333333339</v>
      </c>
      <c r="T68" s="97">
        <f t="shared" si="21"/>
        <v>5083.3333333333339</v>
      </c>
      <c r="U68" s="97">
        <f t="shared" si="21"/>
        <v>5083.3333333333339</v>
      </c>
      <c r="V68" s="97">
        <f t="shared" si="21"/>
        <v>5083.3333333333339</v>
      </c>
      <c r="W68" s="97">
        <f t="shared" si="21"/>
        <v>5083.3333333333339</v>
      </c>
      <c r="X68" s="97">
        <f t="shared" si="21"/>
        <v>5083.3333333333339</v>
      </c>
      <c r="Y68" s="97">
        <f t="shared" si="21"/>
        <v>5083.3333333333339</v>
      </c>
      <c r="Z68" s="97">
        <f t="shared" si="21"/>
        <v>5083.3333333333339</v>
      </c>
      <c r="AA68" s="97">
        <f t="shared" si="21"/>
        <v>5083.3333333333339</v>
      </c>
      <c r="AB68" s="97">
        <f t="shared" si="21"/>
        <v>5083.3333333333339</v>
      </c>
      <c r="AC68" s="97">
        <f t="shared" si="21"/>
        <v>5083.3333333333339</v>
      </c>
      <c r="AD68" s="97">
        <f t="shared" si="21"/>
        <v>5083.3333333333339</v>
      </c>
      <c r="AE68" s="97">
        <f t="shared" si="21"/>
        <v>5083.3333333333339</v>
      </c>
      <c r="AF68" s="97">
        <f t="shared" si="21"/>
        <v>5083.3333333333339</v>
      </c>
      <c r="AG68" s="97">
        <f t="shared" si="21"/>
        <v>5083.3333333333339</v>
      </c>
      <c r="AH68" s="97">
        <f t="shared" si="21"/>
        <v>5083.3333333333339</v>
      </c>
      <c r="AI68" s="97">
        <f t="shared" si="21"/>
        <v>5083.3333333333339</v>
      </c>
      <c r="AJ68" s="97">
        <f t="shared" si="21"/>
        <v>5083.3333333333339</v>
      </c>
      <c r="AK68" s="97">
        <f t="shared" si="21"/>
        <v>5083.3333333333339</v>
      </c>
      <c r="AL68" s="97">
        <f t="shared" si="21"/>
        <v>5083.3333333333339</v>
      </c>
      <c r="AM68" s="97">
        <f t="shared" si="21"/>
        <v>5083.3333333333339</v>
      </c>
      <c r="AN68" s="97">
        <f t="shared" si="21"/>
        <v>5083.3333333333339</v>
      </c>
      <c r="AO68" s="97">
        <f t="shared" si="21"/>
        <v>5083.3333333333339</v>
      </c>
      <c r="AP68" s="97">
        <f t="shared" si="21"/>
        <v>5083.3333333333339</v>
      </c>
      <c r="AQ68" s="97">
        <f t="shared" si="21"/>
        <v>5083.3333333333339</v>
      </c>
    </row>
    <row r="69" spans="2:43" x14ac:dyDescent="0.25">
      <c r="B69" t="str">
        <f t="shared" si="12"/>
        <v xml:space="preserve">    - consulenze legali, fiscali, notarili, ecc…</v>
      </c>
      <c r="H69" s="97">
        <f t="shared" si="20"/>
        <v>5083.3333333333339</v>
      </c>
      <c r="I69" s="97">
        <f t="shared" si="21"/>
        <v>5083.3333333333339</v>
      </c>
      <c r="J69" s="97">
        <f t="shared" si="21"/>
        <v>5083.3333333333339</v>
      </c>
      <c r="K69" s="97">
        <f t="shared" si="21"/>
        <v>5083.3333333333339</v>
      </c>
      <c r="L69" s="97">
        <f t="shared" si="21"/>
        <v>5083.3333333333339</v>
      </c>
      <c r="M69" s="97">
        <f t="shared" si="21"/>
        <v>5083.3333333333339</v>
      </c>
      <c r="N69" s="97">
        <f t="shared" si="21"/>
        <v>5083.3333333333339</v>
      </c>
      <c r="O69" s="97">
        <f t="shared" si="21"/>
        <v>5083.3333333333339</v>
      </c>
      <c r="P69" s="97">
        <f t="shared" si="21"/>
        <v>5083.3333333333339</v>
      </c>
      <c r="Q69" s="97">
        <f t="shared" si="21"/>
        <v>5083.3333333333339</v>
      </c>
      <c r="R69" s="97">
        <f t="shared" si="21"/>
        <v>5083.3333333333339</v>
      </c>
      <c r="S69" s="97">
        <f t="shared" si="21"/>
        <v>5083.3333333333339</v>
      </c>
      <c r="T69" s="97">
        <f t="shared" si="21"/>
        <v>5083.3333333333339</v>
      </c>
      <c r="U69" s="97">
        <f t="shared" si="21"/>
        <v>5083.3333333333339</v>
      </c>
      <c r="V69" s="97">
        <f t="shared" si="21"/>
        <v>5083.3333333333339</v>
      </c>
      <c r="W69" s="97">
        <f t="shared" si="21"/>
        <v>5083.3333333333339</v>
      </c>
      <c r="X69" s="97">
        <f t="shared" si="21"/>
        <v>5083.3333333333339</v>
      </c>
      <c r="Y69" s="97">
        <f t="shared" si="21"/>
        <v>5083.3333333333339</v>
      </c>
      <c r="Z69" s="97">
        <f t="shared" si="21"/>
        <v>5083.3333333333339</v>
      </c>
      <c r="AA69" s="97">
        <f t="shared" si="21"/>
        <v>5083.3333333333339</v>
      </c>
      <c r="AB69" s="97">
        <f t="shared" si="21"/>
        <v>5083.3333333333339</v>
      </c>
      <c r="AC69" s="97">
        <f t="shared" si="21"/>
        <v>5083.3333333333339</v>
      </c>
      <c r="AD69" s="97">
        <f t="shared" si="21"/>
        <v>5083.3333333333339</v>
      </c>
      <c r="AE69" s="97">
        <f t="shared" si="21"/>
        <v>5083.3333333333339</v>
      </c>
      <c r="AF69" s="97">
        <f t="shared" si="21"/>
        <v>5083.3333333333339</v>
      </c>
      <c r="AG69" s="97">
        <f t="shared" si="21"/>
        <v>5083.3333333333339</v>
      </c>
      <c r="AH69" s="97">
        <f t="shared" si="21"/>
        <v>5083.3333333333339</v>
      </c>
      <c r="AI69" s="97">
        <f t="shared" si="21"/>
        <v>5083.3333333333339</v>
      </c>
      <c r="AJ69" s="97">
        <f t="shared" si="21"/>
        <v>5083.3333333333339</v>
      </c>
      <c r="AK69" s="97">
        <f t="shared" si="21"/>
        <v>5083.3333333333339</v>
      </c>
      <c r="AL69" s="97">
        <f t="shared" si="21"/>
        <v>5083.3333333333339</v>
      </c>
      <c r="AM69" s="97">
        <f t="shared" si="21"/>
        <v>5083.3333333333339</v>
      </c>
      <c r="AN69" s="97">
        <f t="shared" si="21"/>
        <v>5083.3333333333339</v>
      </c>
      <c r="AO69" s="97">
        <f t="shared" si="21"/>
        <v>5083.3333333333339</v>
      </c>
      <c r="AP69" s="97">
        <f t="shared" si="21"/>
        <v>5083.3333333333339</v>
      </c>
      <c r="AQ69" s="97">
        <f t="shared" si="21"/>
        <v>5083.3333333333339</v>
      </c>
    </row>
    <row r="70" spans="2:43" x14ac:dyDescent="0.25">
      <c r="B70" t="str">
        <f t="shared" si="12"/>
        <v xml:space="preserve">    - compensi amministratori</v>
      </c>
      <c r="H70" s="97">
        <f t="shared" si="20"/>
        <v>0</v>
      </c>
      <c r="I70" s="97">
        <f t="shared" si="21"/>
        <v>0</v>
      </c>
      <c r="J70" s="97">
        <f t="shared" si="21"/>
        <v>0</v>
      </c>
      <c r="K70" s="97">
        <f t="shared" si="21"/>
        <v>0</v>
      </c>
      <c r="L70" s="97">
        <f t="shared" si="21"/>
        <v>0</v>
      </c>
      <c r="M70" s="97">
        <f t="shared" si="21"/>
        <v>0</v>
      </c>
      <c r="N70" s="97">
        <f t="shared" si="21"/>
        <v>0</v>
      </c>
      <c r="O70" s="97">
        <f t="shared" si="21"/>
        <v>0</v>
      </c>
      <c r="P70" s="97">
        <f t="shared" si="21"/>
        <v>0</v>
      </c>
      <c r="Q70" s="97">
        <f t="shared" si="21"/>
        <v>0</v>
      </c>
      <c r="R70" s="97">
        <f t="shared" si="21"/>
        <v>0</v>
      </c>
      <c r="S70" s="97">
        <f t="shared" si="21"/>
        <v>0</v>
      </c>
      <c r="T70" s="97">
        <f t="shared" si="21"/>
        <v>0</v>
      </c>
      <c r="U70" s="97">
        <f t="shared" si="21"/>
        <v>0</v>
      </c>
      <c r="V70" s="97">
        <f t="shared" si="21"/>
        <v>0</v>
      </c>
      <c r="W70" s="97">
        <f t="shared" si="21"/>
        <v>0</v>
      </c>
      <c r="X70" s="97">
        <f t="shared" si="21"/>
        <v>0</v>
      </c>
      <c r="Y70" s="97">
        <f t="shared" si="21"/>
        <v>0</v>
      </c>
      <c r="Z70" s="97">
        <f t="shared" si="21"/>
        <v>0</v>
      </c>
      <c r="AA70" s="97">
        <f t="shared" si="21"/>
        <v>0</v>
      </c>
      <c r="AB70" s="97">
        <f t="shared" si="21"/>
        <v>0</v>
      </c>
      <c r="AC70" s="97">
        <f t="shared" si="21"/>
        <v>0</v>
      </c>
      <c r="AD70" s="97">
        <f t="shared" si="21"/>
        <v>0</v>
      </c>
      <c r="AE70" s="97">
        <f t="shared" si="21"/>
        <v>0</v>
      </c>
      <c r="AF70" s="97">
        <f t="shared" si="21"/>
        <v>0</v>
      </c>
      <c r="AG70" s="97">
        <f t="shared" si="21"/>
        <v>0</v>
      </c>
      <c r="AH70" s="97">
        <f t="shared" si="21"/>
        <v>0</v>
      </c>
      <c r="AI70" s="97">
        <f t="shared" si="21"/>
        <v>0</v>
      </c>
      <c r="AJ70" s="97">
        <f t="shared" si="21"/>
        <v>0</v>
      </c>
      <c r="AK70" s="97">
        <f t="shared" si="21"/>
        <v>0</v>
      </c>
      <c r="AL70" s="97">
        <f t="shared" si="21"/>
        <v>0</v>
      </c>
      <c r="AM70" s="97">
        <f t="shared" si="21"/>
        <v>0</v>
      </c>
      <c r="AN70" s="97">
        <f t="shared" si="21"/>
        <v>0</v>
      </c>
      <c r="AO70" s="97">
        <f t="shared" si="21"/>
        <v>0</v>
      </c>
      <c r="AP70" s="97">
        <f t="shared" si="21"/>
        <v>0</v>
      </c>
      <c r="AQ70" s="97">
        <f t="shared" si="21"/>
        <v>0</v>
      </c>
    </row>
    <row r="71" spans="2:43" x14ac:dyDescent="0.25">
      <c r="B71" t="str">
        <f t="shared" si="12"/>
        <v xml:space="preserve">    - spese postali</v>
      </c>
      <c r="H71" s="97">
        <f t="shared" si="20"/>
        <v>0</v>
      </c>
      <c r="I71" s="97">
        <f t="shared" si="21"/>
        <v>0</v>
      </c>
      <c r="J71" s="97">
        <f t="shared" si="21"/>
        <v>0</v>
      </c>
      <c r="K71" s="97">
        <f t="shared" si="21"/>
        <v>0</v>
      </c>
      <c r="L71" s="97">
        <f t="shared" si="21"/>
        <v>0</v>
      </c>
      <c r="M71" s="97">
        <f t="shared" si="21"/>
        <v>0</v>
      </c>
      <c r="N71" s="97">
        <f t="shared" si="21"/>
        <v>0</v>
      </c>
      <c r="O71" s="97">
        <f t="shared" si="21"/>
        <v>0</v>
      </c>
      <c r="P71" s="97">
        <f t="shared" si="21"/>
        <v>0</v>
      </c>
      <c r="Q71" s="97">
        <f t="shared" si="21"/>
        <v>0</v>
      </c>
      <c r="R71" s="97">
        <f t="shared" si="21"/>
        <v>0</v>
      </c>
      <c r="S71" s="97">
        <f t="shared" si="21"/>
        <v>0</v>
      </c>
      <c r="T71" s="97">
        <f t="shared" si="21"/>
        <v>0</v>
      </c>
      <c r="U71" s="97">
        <f t="shared" si="21"/>
        <v>0</v>
      </c>
      <c r="V71" s="97">
        <f t="shared" si="21"/>
        <v>0</v>
      </c>
      <c r="W71" s="97">
        <f t="shared" si="21"/>
        <v>0</v>
      </c>
      <c r="X71" s="97">
        <f t="shared" si="21"/>
        <v>0</v>
      </c>
      <c r="Y71" s="97">
        <f t="shared" si="21"/>
        <v>0</v>
      </c>
      <c r="Z71" s="97">
        <f t="shared" si="21"/>
        <v>0</v>
      </c>
      <c r="AA71" s="97">
        <f t="shared" si="21"/>
        <v>0</v>
      </c>
      <c r="AB71" s="97">
        <f t="shared" si="21"/>
        <v>0</v>
      </c>
      <c r="AC71" s="97">
        <f t="shared" si="21"/>
        <v>0</v>
      </c>
      <c r="AD71" s="97">
        <f t="shared" si="21"/>
        <v>0</v>
      </c>
      <c r="AE71" s="97">
        <f t="shared" si="21"/>
        <v>0</v>
      </c>
      <c r="AF71" s="97">
        <f t="shared" si="21"/>
        <v>0</v>
      </c>
      <c r="AG71" s="97">
        <f t="shared" si="21"/>
        <v>0</v>
      </c>
      <c r="AH71" s="97">
        <f t="shared" si="21"/>
        <v>0</v>
      </c>
      <c r="AI71" s="97">
        <f t="shared" si="21"/>
        <v>0</v>
      </c>
      <c r="AJ71" s="97">
        <f t="shared" si="21"/>
        <v>0</v>
      </c>
      <c r="AK71" s="97">
        <f t="shared" si="21"/>
        <v>0</v>
      </c>
      <c r="AL71" s="97">
        <f t="shared" si="21"/>
        <v>0</v>
      </c>
      <c r="AM71" s="97">
        <f t="shared" si="21"/>
        <v>0</v>
      </c>
      <c r="AN71" s="97">
        <f t="shared" si="21"/>
        <v>0</v>
      </c>
      <c r="AO71" s="97">
        <f t="shared" si="21"/>
        <v>0</v>
      </c>
      <c r="AP71" s="97">
        <f t="shared" si="21"/>
        <v>0</v>
      </c>
      <c r="AQ71" s="97">
        <f t="shared" si="21"/>
        <v>0</v>
      </c>
    </row>
    <row r="72" spans="2:43" x14ac:dyDescent="0.25">
      <c r="B72" t="str">
        <f t="shared" si="12"/>
        <v xml:space="preserve">    - oneri bancari</v>
      </c>
      <c r="H72" s="97">
        <f t="shared" si="20"/>
        <v>0</v>
      </c>
      <c r="I72" s="97">
        <f t="shared" si="21"/>
        <v>0</v>
      </c>
      <c r="J72" s="97">
        <f t="shared" si="21"/>
        <v>0</v>
      </c>
      <c r="K72" s="97">
        <f t="shared" si="21"/>
        <v>0</v>
      </c>
      <c r="L72" s="97">
        <f t="shared" si="21"/>
        <v>0</v>
      </c>
      <c r="M72" s="97">
        <f t="shared" si="21"/>
        <v>0</v>
      </c>
      <c r="N72" s="97">
        <f t="shared" si="21"/>
        <v>0</v>
      </c>
      <c r="O72" s="97">
        <f t="shared" si="21"/>
        <v>0</v>
      </c>
      <c r="P72" s="97">
        <f t="shared" si="21"/>
        <v>0</v>
      </c>
      <c r="Q72" s="97">
        <f t="shared" si="21"/>
        <v>0</v>
      </c>
      <c r="R72" s="97">
        <f t="shared" si="21"/>
        <v>0</v>
      </c>
      <c r="S72" s="97">
        <f t="shared" si="21"/>
        <v>0</v>
      </c>
      <c r="T72" s="97">
        <f t="shared" si="21"/>
        <v>0</v>
      </c>
      <c r="U72" s="97">
        <f t="shared" si="21"/>
        <v>0</v>
      </c>
      <c r="V72" s="97">
        <f t="shared" si="21"/>
        <v>0</v>
      </c>
      <c r="W72" s="97">
        <f t="shared" si="21"/>
        <v>0</v>
      </c>
      <c r="X72" s="97">
        <f t="shared" si="21"/>
        <v>0</v>
      </c>
      <c r="Y72" s="97">
        <f t="shared" si="21"/>
        <v>0</v>
      </c>
      <c r="Z72" s="97">
        <f t="shared" si="21"/>
        <v>0</v>
      </c>
      <c r="AA72" s="97">
        <f t="shared" si="21"/>
        <v>0</v>
      </c>
      <c r="AB72" s="97">
        <f t="shared" si="21"/>
        <v>0</v>
      </c>
      <c r="AC72" s="97">
        <f t="shared" si="21"/>
        <v>0</v>
      </c>
      <c r="AD72" s="97">
        <f t="shared" si="21"/>
        <v>0</v>
      </c>
      <c r="AE72" s="97">
        <f t="shared" si="21"/>
        <v>0</v>
      </c>
      <c r="AF72" s="97">
        <f t="shared" si="21"/>
        <v>0</v>
      </c>
      <c r="AG72" s="97">
        <f t="shared" si="21"/>
        <v>0</v>
      </c>
      <c r="AH72" s="97">
        <f t="shared" si="21"/>
        <v>0</v>
      </c>
      <c r="AI72" s="97">
        <f t="shared" si="21"/>
        <v>0</v>
      </c>
      <c r="AJ72" s="97">
        <f t="shared" si="21"/>
        <v>0</v>
      </c>
      <c r="AK72" s="97">
        <f t="shared" si="21"/>
        <v>0</v>
      </c>
      <c r="AL72" s="97">
        <f t="shared" si="21"/>
        <v>0</v>
      </c>
      <c r="AM72" s="97">
        <f t="shared" si="21"/>
        <v>0</v>
      </c>
      <c r="AN72" s="97">
        <f t="shared" si="21"/>
        <v>0</v>
      </c>
      <c r="AO72" s="97">
        <f t="shared" si="21"/>
        <v>0</v>
      </c>
      <c r="AP72" s="97">
        <f t="shared" si="21"/>
        <v>0</v>
      </c>
      <c r="AQ72" s="97">
        <f t="shared" si="21"/>
        <v>0</v>
      </c>
    </row>
    <row r="73" spans="2:43" x14ac:dyDescent="0.25">
      <c r="B73" t="str">
        <f t="shared" si="12"/>
        <v xml:space="preserve">    - utenze</v>
      </c>
      <c r="H73" s="97">
        <f t="shared" si="20"/>
        <v>0</v>
      </c>
      <c r="I73" s="97">
        <f t="shared" si="21"/>
        <v>0</v>
      </c>
      <c r="J73" s="97">
        <f t="shared" si="21"/>
        <v>0</v>
      </c>
      <c r="K73" s="97">
        <f t="shared" si="21"/>
        <v>0</v>
      </c>
      <c r="L73" s="97">
        <f t="shared" si="21"/>
        <v>0</v>
      </c>
      <c r="M73" s="97">
        <f t="shared" si="21"/>
        <v>0</v>
      </c>
      <c r="N73" s="97">
        <f t="shared" si="21"/>
        <v>0</v>
      </c>
      <c r="O73" s="97">
        <f t="shared" si="21"/>
        <v>0</v>
      </c>
      <c r="P73" s="97">
        <f t="shared" si="21"/>
        <v>0</v>
      </c>
      <c r="Q73" s="97">
        <f t="shared" si="21"/>
        <v>0</v>
      </c>
      <c r="R73" s="97">
        <f t="shared" si="21"/>
        <v>0</v>
      </c>
      <c r="S73" s="97">
        <f t="shared" si="21"/>
        <v>0</v>
      </c>
      <c r="T73" s="97">
        <f t="shared" si="21"/>
        <v>0</v>
      </c>
      <c r="U73" s="97">
        <f t="shared" si="21"/>
        <v>0</v>
      </c>
      <c r="V73" s="97">
        <f t="shared" si="21"/>
        <v>0</v>
      </c>
      <c r="W73" s="97">
        <f t="shared" si="21"/>
        <v>0</v>
      </c>
      <c r="X73" s="97">
        <f t="shared" si="21"/>
        <v>0</v>
      </c>
      <c r="Y73" s="97">
        <f t="shared" si="21"/>
        <v>0</v>
      </c>
      <c r="Z73" s="97">
        <f t="shared" si="21"/>
        <v>0</v>
      </c>
      <c r="AA73" s="97">
        <f t="shared" si="21"/>
        <v>0</v>
      </c>
      <c r="AB73" s="97">
        <f t="shared" si="21"/>
        <v>0</v>
      </c>
      <c r="AC73" s="97">
        <f t="shared" si="21"/>
        <v>0</v>
      </c>
      <c r="AD73" s="97">
        <f t="shared" si="21"/>
        <v>0</v>
      </c>
      <c r="AE73" s="97">
        <f t="shared" si="21"/>
        <v>0</v>
      </c>
      <c r="AF73" s="97">
        <f t="shared" si="21"/>
        <v>0</v>
      </c>
      <c r="AG73" s="97">
        <f t="shared" si="21"/>
        <v>0</v>
      </c>
      <c r="AH73" s="97">
        <f t="shared" si="21"/>
        <v>0</v>
      </c>
      <c r="AI73" s="97">
        <f t="shared" si="21"/>
        <v>0</v>
      </c>
      <c r="AJ73" s="97">
        <f t="shared" si="21"/>
        <v>0</v>
      </c>
      <c r="AK73" s="97">
        <f t="shared" si="21"/>
        <v>0</v>
      </c>
      <c r="AL73" s="97">
        <f t="shared" si="21"/>
        <v>0</v>
      </c>
      <c r="AM73" s="97">
        <f t="shared" si="21"/>
        <v>0</v>
      </c>
      <c r="AN73" s="97">
        <f t="shared" si="21"/>
        <v>0</v>
      </c>
      <c r="AO73" s="97">
        <f t="shared" si="21"/>
        <v>0</v>
      </c>
      <c r="AP73" s="97">
        <f t="shared" si="21"/>
        <v>0</v>
      </c>
      <c r="AQ73" s="97">
        <f t="shared" si="21"/>
        <v>0</v>
      </c>
    </row>
    <row r="74" spans="2:43" x14ac:dyDescent="0.25">
      <c r="B74" t="str">
        <f t="shared" si="12"/>
        <v xml:space="preserve">    - affitti e locazioni passive</v>
      </c>
      <c r="H74" s="97">
        <f t="shared" si="20"/>
        <v>0</v>
      </c>
      <c r="I74" s="97">
        <f t="shared" ref="I74:AQ77" si="22">+(1-($F22/360))*(I22+I48)</f>
        <v>0</v>
      </c>
      <c r="J74" s="97">
        <f t="shared" si="22"/>
        <v>0</v>
      </c>
      <c r="K74" s="97">
        <f t="shared" si="22"/>
        <v>0</v>
      </c>
      <c r="L74" s="97">
        <f t="shared" si="22"/>
        <v>0</v>
      </c>
      <c r="M74" s="97">
        <f t="shared" si="22"/>
        <v>0</v>
      </c>
      <c r="N74" s="97">
        <f t="shared" si="22"/>
        <v>0</v>
      </c>
      <c r="O74" s="97">
        <f t="shared" si="22"/>
        <v>0</v>
      </c>
      <c r="P74" s="97">
        <f t="shared" si="22"/>
        <v>0</v>
      </c>
      <c r="Q74" s="97">
        <f t="shared" si="22"/>
        <v>0</v>
      </c>
      <c r="R74" s="97">
        <f t="shared" si="22"/>
        <v>0</v>
      </c>
      <c r="S74" s="97">
        <f t="shared" si="22"/>
        <v>0</v>
      </c>
      <c r="T74" s="97">
        <f t="shared" si="22"/>
        <v>0</v>
      </c>
      <c r="U74" s="97">
        <f t="shared" si="22"/>
        <v>0</v>
      </c>
      <c r="V74" s="97">
        <f t="shared" si="22"/>
        <v>0</v>
      </c>
      <c r="W74" s="97">
        <f t="shared" si="22"/>
        <v>0</v>
      </c>
      <c r="X74" s="97">
        <f t="shared" si="22"/>
        <v>0</v>
      </c>
      <c r="Y74" s="97">
        <f t="shared" si="22"/>
        <v>0</v>
      </c>
      <c r="Z74" s="97">
        <f t="shared" si="22"/>
        <v>0</v>
      </c>
      <c r="AA74" s="97">
        <f t="shared" si="22"/>
        <v>0</v>
      </c>
      <c r="AB74" s="97">
        <f t="shared" si="22"/>
        <v>0</v>
      </c>
      <c r="AC74" s="97">
        <f t="shared" si="22"/>
        <v>0</v>
      </c>
      <c r="AD74" s="97">
        <f t="shared" si="22"/>
        <v>0</v>
      </c>
      <c r="AE74" s="97">
        <f t="shared" si="22"/>
        <v>0</v>
      </c>
      <c r="AF74" s="97">
        <f t="shared" si="22"/>
        <v>0</v>
      </c>
      <c r="AG74" s="97">
        <f t="shared" si="22"/>
        <v>0</v>
      </c>
      <c r="AH74" s="97">
        <f t="shared" si="22"/>
        <v>0</v>
      </c>
      <c r="AI74" s="97">
        <f t="shared" si="22"/>
        <v>0</v>
      </c>
      <c r="AJ74" s="97">
        <f t="shared" si="22"/>
        <v>0</v>
      </c>
      <c r="AK74" s="97">
        <f t="shared" si="22"/>
        <v>0</v>
      </c>
      <c r="AL74" s="97">
        <f t="shared" si="22"/>
        <v>0</v>
      </c>
      <c r="AM74" s="97">
        <f t="shared" si="22"/>
        <v>0</v>
      </c>
      <c r="AN74" s="97">
        <f t="shared" si="22"/>
        <v>0</v>
      </c>
      <c r="AO74" s="97">
        <f t="shared" si="22"/>
        <v>0</v>
      </c>
      <c r="AP74" s="97">
        <f t="shared" si="22"/>
        <v>0</v>
      </c>
      <c r="AQ74" s="97">
        <f t="shared" si="22"/>
        <v>0</v>
      </c>
    </row>
    <row r="75" spans="2:43" x14ac:dyDescent="0.25">
      <c r="B75" t="str">
        <f t="shared" si="12"/>
        <v xml:space="preserve">    - altri costi amministrativi</v>
      </c>
      <c r="H75" s="97">
        <f t="shared" si="20"/>
        <v>0</v>
      </c>
      <c r="I75" s="97">
        <f t="shared" si="22"/>
        <v>0</v>
      </c>
      <c r="J75" s="97">
        <f t="shared" si="22"/>
        <v>0</v>
      </c>
      <c r="K75" s="97">
        <f t="shared" si="22"/>
        <v>0</v>
      </c>
      <c r="L75" s="97">
        <f t="shared" si="22"/>
        <v>0</v>
      </c>
      <c r="M75" s="97">
        <f t="shared" si="22"/>
        <v>0</v>
      </c>
      <c r="N75" s="97">
        <f t="shared" si="22"/>
        <v>0</v>
      </c>
      <c r="O75" s="97">
        <f t="shared" si="22"/>
        <v>0</v>
      </c>
      <c r="P75" s="97">
        <f t="shared" si="22"/>
        <v>0</v>
      </c>
      <c r="Q75" s="97">
        <f t="shared" si="22"/>
        <v>0</v>
      </c>
      <c r="R75" s="97">
        <f t="shared" si="22"/>
        <v>0</v>
      </c>
      <c r="S75" s="97">
        <f t="shared" si="22"/>
        <v>0</v>
      </c>
      <c r="T75" s="97">
        <f t="shared" si="22"/>
        <v>0</v>
      </c>
      <c r="U75" s="97">
        <f t="shared" si="22"/>
        <v>0</v>
      </c>
      <c r="V75" s="97">
        <f t="shared" si="22"/>
        <v>0</v>
      </c>
      <c r="W75" s="97">
        <f t="shared" si="22"/>
        <v>0</v>
      </c>
      <c r="X75" s="97">
        <f t="shared" si="22"/>
        <v>0</v>
      </c>
      <c r="Y75" s="97">
        <f t="shared" si="22"/>
        <v>0</v>
      </c>
      <c r="Z75" s="97">
        <f t="shared" si="22"/>
        <v>0</v>
      </c>
      <c r="AA75" s="97">
        <f t="shared" si="22"/>
        <v>0</v>
      </c>
      <c r="AB75" s="97">
        <f t="shared" si="22"/>
        <v>0</v>
      </c>
      <c r="AC75" s="97">
        <f t="shared" si="22"/>
        <v>0</v>
      </c>
      <c r="AD75" s="97">
        <f t="shared" si="22"/>
        <v>0</v>
      </c>
      <c r="AE75" s="97">
        <f t="shared" si="22"/>
        <v>0</v>
      </c>
      <c r="AF75" s="97">
        <f t="shared" si="22"/>
        <v>0</v>
      </c>
      <c r="AG75" s="97">
        <f t="shared" si="22"/>
        <v>0</v>
      </c>
      <c r="AH75" s="97">
        <f t="shared" si="22"/>
        <v>0</v>
      </c>
      <c r="AI75" s="97">
        <f t="shared" si="22"/>
        <v>0</v>
      </c>
      <c r="AJ75" s="97">
        <f t="shared" si="22"/>
        <v>0</v>
      </c>
      <c r="AK75" s="97">
        <f t="shared" si="22"/>
        <v>0</v>
      </c>
      <c r="AL75" s="97">
        <f t="shared" si="22"/>
        <v>0</v>
      </c>
      <c r="AM75" s="97">
        <f t="shared" si="22"/>
        <v>0</v>
      </c>
      <c r="AN75" s="97">
        <f t="shared" si="22"/>
        <v>0</v>
      </c>
      <c r="AO75" s="97">
        <f t="shared" si="22"/>
        <v>0</v>
      </c>
      <c r="AP75" s="97">
        <f t="shared" si="22"/>
        <v>0</v>
      </c>
      <c r="AQ75" s="97">
        <f t="shared" si="22"/>
        <v>0</v>
      </c>
    </row>
    <row r="76" spans="2:43" x14ac:dyDescent="0.25">
      <c r="B76" t="str">
        <f t="shared" si="12"/>
        <v xml:space="preserve">    - costi diversi</v>
      </c>
      <c r="H76" s="97">
        <f t="shared" si="20"/>
        <v>0</v>
      </c>
      <c r="I76" s="97">
        <f t="shared" si="22"/>
        <v>0</v>
      </c>
      <c r="J76" s="97">
        <f t="shared" si="22"/>
        <v>0</v>
      </c>
      <c r="K76" s="97">
        <f t="shared" si="22"/>
        <v>0</v>
      </c>
      <c r="L76" s="97">
        <f t="shared" si="22"/>
        <v>0</v>
      </c>
      <c r="M76" s="97">
        <f t="shared" si="22"/>
        <v>0</v>
      </c>
      <c r="N76" s="97">
        <f t="shared" si="22"/>
        <v>0</v>
      </c>
      <c r="O76" s="97">
        <f t="shared" si="22"/>
        <v>0</v>
      </c>
      <c r="P76" s="97">
        <f t="shared" si="22"/>
        <v>0</v>
      </c>
      <c r="Q76" s="97">
        <f t="shared" si="22"/>
        <v>0</v>
      </c>
      <c r="R76" s="97">
        <f t="shared" si="22"/>
        <v>0</v>
      </c>
      <c r="S76" s="97">
        <f t="shared" si="22"/>
        <v>0</v>
      </c>
      <c r="T76" s="97">
        <f t="shared" si="22"/>
        <v>0</v>
      </c>
      <c r="U76" s="97">
        <f t="shared" si="22"/>
        <v>0</v>
      </c>
      <c r="V76" s="97">
        <f t="shared" si="22"/>
        <v>0</v>
      </c>
      <c r="W76" s="97">
        <f t="shared" si="22"/>
        <v>0</v>
      </c>
      <c r="X76" s="97">
        <f t="shared" si="22"/>
        <v>0</v>
      </c>
      <c r="Y76" s="97">
        <f t="shared" si="22"/>
        <v>0</v>
      </c>
      <c r="Z76" s="97">
        <f t="shared" si="22"/>
        <v>0</v>
      </c>
      <c r="AA76" s="97">
        <f t="shared" si="22"/>
        <v>0</v>
      </c>
      <c r="AB76" s="97">
        <f t="shared" si="22"/>
        <v>0</v>
      </c>
      <c r="AC76" s="97">
        <f t="shared" si="22"/>
        <v>0</v>
      </c>
      <c r="AD76" s="97">
        <f t="shared" si="22"/>
        <v>0</v>
      </c>
      <c r="AE76" s="97">
        <f t="shared" si="22"/>
        <v>0</v>
      </c>
      <c r="AF76" s="97">
        <f t="shared" si="22"/>
        <v>0</v>
      </c>
      <c r="AG76" s="97">
        <f t="shared" si="22"/>
        <v>0</v>
      </c>
      <c r="AH76" s="97">
        <f t="shared" si="22"/>
        <v>0</v>
      </c>
      <c r="AI76" s="97">
        <f t="shared" si="22"/>
        <v>0</v>
      </c>
      <c r="AJ76" s="97">
        <f t="shared" si="22"/>
        <v>0</v>
      </c>
      <c r="AK76" s="97">
        <f t="shared" si="22"/>
        <v>0</v>
      </c>
      <c r="AL76" s="97">
        <f t="shared" si="22"/>
        <v>0</v>
      </c>
      <c r="AM76" s="97">
        <f t="shared" si="22"/>
        <v>0</v>
      </c>
      <c r="AN76" s="97">
        <f t="shared" si="22"/>
        <v>0</v>
      </c>
      <c r="AO76" s="97">
        <f t="shared" si="22"/>
        <v>0</v>
      </c>
      <c r="AP76" s="97">
        <f t="shared" si="22"/>
        <v>0</v>
      </c>
      <c r="AQ76" s="97">
        <f t="shared" si="22"/>
        <v>0</v>
      </c>
    </row>
    <row r="77" spans="2:43" x14ac:dyDescent="0.25">
      <c r="B77" t="str">
        <f t="shared" si="12"/>
        <v xml:space="preserve">    - premi assicurativi</v>
      </c>
      <c r="H77" s="97">
        <f t="shared" si="20"/>
        <v>0</v>
      </c>
      <c r="I77" s="97">
        <f t="shared" si="22"/>
        <v>0</v>
      </c>
      <c r="J77" s="97">
        <f t="shared" si="22"/>
        <v>0</v>
      </c>
      <c r="K77" s="97">
        <f t="shared" si="22"/>
        <v>0</v>
      </c>
      <c r="L77" s="97">
        <f t="shared" si="22"/>
        <v>0</v>
      </c>
      <c r="M77" s="97">
        <f t="shared" si="22"/>
        <v>0</v>
      </c>
      <c r="N77" s="97">
        <f t="shared" si="22"/>
        <v>0</v>
      </c>
      <c r="O77" s="97">
        <f t="shared" si="22"/>
        <v>0</v>
      </c>
      <c r="P77" s="97">
        <f t="shared" si="22"/>
        <v>0</v>
      </c>
      <c r="Q77" s="97">
        <f t="shared" si="22"/>
        <v>0</v>
      </c>
      <c r="R77" s="97">
        <f t="shared" si="22"/>
        <v>0</v>
      </c>
      <c r="S77" s="97">
        <f t="shared" si="22"/>
        <v>0</v>
      </c>
      <c r="T77" s="97">
        <f t="shared" si="22"/>
        <v>0</v>
      </c>
      <c r="U77" s="97">
        <f t="shared" si="22"/>
        <v>0</v>
      </c>
      <c r="V77" s="97">
        <f t="shared" si="22"/>
        <v>0</v>
      </c>
      <c r="W77" s="97">
        <f t="shared" si="22"/>
        <v>0</v>
      </c>
      <c r="X77" s="97">
        <f t="shared" si="22"/>
        <v>0</v>
      </c>
      <c r="Y77" s="97">
        <f t="shared" si="22"/>
        <v>0</v>
      </c>
      <c r="Z77" s="97">
        <f t="shared" si="22"/>
        <v>0</v>
      </c>
      <c r="AA77" s="97">
        <f t="shared" si="22"/>
        <v>0</v>
      </c>
      <c r="AB77" s="97">
        <f t="shared" si="22"/>
        <v>0</v>
      </c>
      <c r="AC77" s="97">
        <f t="shared" si="22"/>
        <v>0</v>
      </c>
      <c r="AD77" s="97">
        <f t="shared" si="22"/>
        <v>0</v>
      </c>
      <c r="AE77" s="97">
        <f t="shared" si="22"/>
        <v>0</v>
      </c>
      <c r="AF77" s="97">
        <f t="shared" si="22"/>
        <v>0</v>
      </c>
      <c r="AG77" s="97">
        <f t="shared" si="22"/>
        <v>0</v>
      </c>
      <c r="AH77" s="97">
        <f t="shared" si="22"/>
        <v>0</v>
      </c>
      <c r="AI77" s="97">
        <f t="shared" si="22"/>
        <v>0</v>
      </c>
      <c r="AJ77" s="97">
        <f t="shared" si="22"/>
        <v>0</v>
      </c>
      <c r="AK77" s="97">
        <f t="shared" si="22"/>
        <v>0</v>
      </c>
      <c r="AL77" s="97">
        <f t="shared" si="22"/>
        <v>0</v>
      </c>
      <c r="AM77" s="97">
        <f t="shared" si="22"/>
        <v>0</v>
      </c>
      <c r="AN77" s="97">
        <f t="shared" si="22"/>
        <v>0</v>
      </c>
      <c r="AO77" s="97">
        <f t="shared" si="22"/>
        <v>0</v>
      </c>
      <c r="AP77" s="97">
        <f t="shared" si="22"/>
        <v>0</v>
      </c>
      <c r="AQ77" s="97">
        <f t="shared" si="22"/>
        <v>0</v>
      </c>
    </row>
    <row r="78" spans="2:43" x14ac:dyDescent="0.25">
      <c r="H78" s="104">
        <f>SUM(H55:H77)</f>
        <v>64233.000000000022</v>
      </c>
      <c r="I78" s="104">
        <f t="shared" ref="I78:AQ78" si="23">SUM(I55:I77)</f>
        <v>64233.000000000022</v>
      </c>
      <c r="J78" s="104">
        <f t="shared" si="23"/>
        <v>64233.000000000022</v>
      </c>
      <c r="K78" s="104">
        <f t="shared" si="23"/>
        <v>64233.000000000022</v>
      </c>
      <c r="L78" s="104">
        <f t="shared" si="23"/>
        <v>64233.000000000022</v>
      </c>
      <c r="M78" s="104">
        <f t="shared" si="23"/>
        <v>64233.000000000022</v>
      </c>
      <c r="N78" s="105">
        <f t="shared" si="23"/>
        <v>64233.000000000022</v>
      </c>
      <c r="O78" s="105">
        <f t="shared" si="23"/>
        <v>64233.000000000022</v>
      </c>
      <c r="P78" s="105">
        <f t="shared" si="23"/>
        <v>64233.000000000022</v>
      </c>
      <c r="Q78" s="105">
        <f t="shared" si="23"/>
        <v>64233.000000000022</v>
      </c>
      <c r="R78" s="105">
        <f t="shared" si="23"/>
        <v>64233.000000000022</v>
      </c>
      <c r="S78" s="105">
        <f t="shared" si="23"/>
        <v>64233.000000000022</v>
      </c>
      <c r="T78" s="105">
        <f t="shared" si="23"/>
        <v>64233.000000000022</v>
      </c>
      <c r="U78" s="105">
        <f t="shared" si="23"/>
        <v>64233.000000000022</v>
      </c>
      <c r="V78" s="105">
        <f t="shared" si="23"/>
        <v>64233.000000000022</v>
      </c>
      <c r="W78" s="105">
        <f t="shared" si="23"/>
        <v>64233.000000000022</v>
      </c>
      <c r="X78" s="105">
        <f t="shared" si="23"/>
        <v>64233.000000000022</v>
      </c>
      <c r="Y78" s="105">
        <f t="shared" si="23"/>
        <v>64233.000000000022</v>
      </c>
      <c r="Z78" s="105">
        <f t="shared" si="23"/>
        <v>64233.000000000022</v>
      </c>
      <c r="AA78" s="105">
        <f t="shared" si="23"/>
        <v>64233.000000000022</v>
      </c>
      <c r="AB78" s="105">
        <f t="shared" si="23"/>
        <v>64233.000000000022</v>
      </c>
      <c r="AC78" s="105">
        <f t="shared" si="23"/>
        <v>64233.000000000022</v>
      </c>
      <c r="AD78" s="105">
        <f t="shared" si="23"/>
        <v>64233.000000000022</v>
      </c>
      <c r="AE78" s="105">
        <f t="shared" si="23"/>
        <v>64233.000000000022</v>
      </c>
      <c r="AF78" s="105">
        <f t="shared" si="23"/>
        <v>64233.000000000022</v>
      </c>
      <c r="AG78" s="105">
        <f t="shared" si="23"/>
        <v>64233.000000000022</v>
      </c>
      <c r="AH78" s="105">
        <f t="shared" si="23"/>
        <v>64233.000000000022</v>
      </c>
      <c r="AI78" s="105">
        <f t="shared" si="23"/>
        <v>64233.000000000022</v>
      </c>
      <c r="AJ78" s="105">
        <f t="shared" si="23"/>
        <v>64233.000000000022</v>
      </c>
      <c r="AK78" s="105">
        <f t="shared" si="23"/>
        <v>64233.000000000022</v>
      </c>
      <c r="AL78" s="105">
        <f t="shared" si="23"/>
        <v>64233.000000000022</v>
      </c>
      <c r="AM78" s="105">
        <f t="shared" si="23"/>
        <v>64233.000000000022</v>
      </c>
      <c r="AN78" s="105">
        <f t="shared" si="23"/>
        <v>64233.000000000022</v>
      </c>
      <c r="AO78" s="105">
        <f t="shared" si="23"/>
        <v>64233.000000000022</v>
      </c>
      <c r="AP78" s="105">
        <f t="shared" si="23"/>
        <v>64233.000000000022</v>
      </c>
      <c r="AQ78" s="105">
        <f t="shared" si="23"/>
        <v>64233.000000000022</v>
      </c>
    </row>
    <row r="80" spans="2:43" ht="15.75" thickBot="1" x14ac:dyDescent="0.3">
      <c r="B80" s="23" t="s">
        <v>192</v>
      </c>
      <c r="H80" s="49" t="str">
        <f>+H2</f>
        <v>ANNO 1</v>
      </c>
      <c r="I80" s="49" t="str">
        <f t="shared" ref="I80:AQ80" si="24">+I2</f>
        <v>ANNO 2</v>
      </c>
      <c r="J80" s="49" t="str">
        <f t="shared" si="24"/>
        <v>ANNO 3</v>
      </c>
      <c r="K80" s="49" t="str">
        <f t="shared" si="24"/>
        <v>ANNO 4</v>
      </c>
      <c r="L80" s="49" t="str">
        <f t="shared" si="24"/>
        <v>ANNO 5</v>
      </c>
      <c r="M80" s="49" t="str">
        <f t="shared" si="24"/>
        <v>ANNO 6</v>
      </c>
      <c r="N80" s="49" t="str">
        <f t="shared" si="24"/>
        <v>ANNO 7</v>
      </c>
      <c r="O80" s="49" t="str">
        <f t="shared" si="24"/>
        <v>ANNO 8</v>
      </c>
      <c r="P80" s="49" t="str">
        <f t="shared" si="24"/>
        <v>ANNO 9</v>
      </c>
      <c r="Q80" s="49" t="str">
        <f t="shared" si="24"/>
        <v>ANNO 10</v>
      </c>
      <c r="R80" s="49" t="str">
        <f t="shared" si="24"/>
        <v>ANNO 11</v>
      </c>
      <c r="S80" s="49" t="str">
        <f t="shared" si="24"/>
        <v>ANNO 12</v>
      </c>
      <c r="T80" s="49" t="str">
        <f t="shared" si="24"/>
        <v>ANNO 13</v>
      </c>
      <c r="U80" s="49" t="str">
        <f t="shared" si="24"/>
        <v>ANNO 14</v>
      </c>
      <c r="V80" s="49" t="str">
        <f t="shared" si="24"/>
        <v>ANNO 15</v>
      </c>
      <c r="W80" s="49" t="str">
        <f t="shared" si="24"/>
        <v>ANNO 16</v>
      </c>
      <c r="X80" s="49" t="str">
        <f t="shared" si="24"/>
        <v>ANNO 17</v>
      </c>
      <c r="Y80" s="49" t="str">
        <f t="shared" si="24"/>
        <v>ANNO 18</v>
      </c>
      <c r="Z80" s="49" t="str">
        <f t="shared" si="24"/>
        <v>ANNO 19</v>
      </c>
      <c r="AA80" s="49" t="str">
        <f t="shared" si="24"/>
        <v>ANNO 20</v>
      </c>
      <c r="AB80" s="49" t="str">
        <f t="shared" si="24"/>
        <v>ANNO 21</v>
      </c>
      <c r="AC80" s="49" t="str">
        <f t="shared" si="24"/>
        <v>ANNO 22</v>
      </c>
      <c r="AD80" s="49" t="str">
        <f t="shared" si="24"/>
        <v>ANNO 23</v>
      </c>
      <c r="AE80" s="49" t="str">
        <f t="shared" si="24"/>
        <v>ANNO 24</v>
      </c>
      <c r="AF80" s="49" t="str">
        <f t="shared" si="24"/>
        <v>ANNO 25</v>
      </c>
      <c r="AG80" s="49" t="str">
        <f t="shared" si="24"/>
        <v>ANNO 26</v>
      </c>
      <c r="AH80" s="49" t="str">
        <f t="shared" si="24"/>
        <v>ANNO 27</v>
      </c>
      <c r="AI80" s="49" t="str">
        <f t="shared" si="24"/>
        <v>ANNO 28</v>
      </c>
      <c r="AJ80" s="49" t="str">
        <f t="shared" si="24"/>
        <v>ANNO 29</v>
      </c>
      <c r="AK80" s="49" t="str">
        <f t="shared" si="24"/>
        <v>ANNO 30</v>
      </c>
      <c r="AL80" s="49" t="str">
        <f t="shared" si="24"/>
        <v>ANNO 31</v>
      </c>
      <c r="AM80" s="49" t="str">
        <f t="shared" si="24"/>
        <v>ANNO 32</v>
      </c>
      <c r="AN80" s="49" t="str">
        <f t="shared" si="24"/>
        <v>ANNO 33</v>
      </c>
      <c r="AO80" s="49" t="str">
        <f t="shared" si="24"/>
        <v>ANNO 34</v>
      </c>
      <c r="AP80" s="49" t="str">
        <f t="shared" si="24"/>
        <v>ANNO 35</v>
      </c>
      <c r="AQ80" s="49" t="str">
        <f t="shared" si="24"/>
        <v>ANNO 36</v>
      </c>
    </row>
    <row r="81" spans="2:43" x14ac:dyDescent="0.25">
      <c r="B81" t="str">
        <f>+B55</f>
        <v xml:space="preserve">    - Costi variabili di produzione</v>
      </c>
      <c r="H81" s="94">
        <f>+H3+H29-H55</f>
        <v>549</v>
      </c>
      <c r="I81" s="95">
        <f t="shared" ref="I81:AQ88" si="25">+I3+I29-I55</f>
        <v>549</v>
      </c>
      <c r="J81" s="95">
        <f t="shared" si="25"/>
        <v>549</v>
      </c>
      <c r="K81" s="95">
        <f t="shared" si="25"/>
        <v>549</v>
      </c>
      <c r="L81" s="95">
        <f t="shared" si="25"/>
        <v>549</v>
      </c>
      <c r="M81" s="95">
        <f t="shared" si="25"/>
        <v>549</v>
      </c>
      <c r="N81" s="95">
        <f t="shared" si="25"/>
        <v>549</v>
      </c>
      <c r="O81" s="95">
        <f t="shared" si="25"/>
        <v>549</v>
      </c>
      <c r="P81" s="95">
        <f t="shared" si="25"/>
        <v>549</v>
      </c>
      <c r="Q81" s="95">
        <f t="shared" si="25"/>
        <v>549</v>
      </c>
      <c r="R81" s="95">
        <f t="shared" si="25"/>
        <v>549</v>
      </c>
      <c r="S81" s="95">
        <f t="shared" si="25"/>
        <v>549</v>
      </c>
      <c r="T81" s="95">
        <f t="shared" si="25"/>
        <v>549</v>
      </c>
      <c r="U81" s="95">
        <f t="shared" si="25"/>
        <v>549</v>
      </c>
      <c r="V81" s="95">
        <f t="shared" si="25"/>
        <v>549</v>
      </c>
      <c r="W81" s="95">
        <f t="shared" si="25"/>
        <v>549</v>
      </c>
      <c r="X81" s="95">
        <f t="shared" si="25"/>
        <v>549</v>
      </c>
      <c r="Y81" s="95">
        <f t="shared" si="25"/>
        <v>549</v>
      </c>
      <c r="Z81" s="95">
        <f t="shared" si="25"/>
        <v>549</v>
      </c>
      <c r="AA81" s="95">
        <f t="shared" si="25"/>
        <v>549</v>
      </c>
      <c r="AB81" s="95">
        <f t="shared" si="25"/>
        <v>549</v>
      </c>
      <c r="AC81" s="95">
        <f t="shared" si="25"/>
        <v>549</v>
      </c>
      <c r="AD81" s="95">
        <f t="shared" si="25"/>
        <v>549</v>
      </c>
      <c r="AE81" s="95">
        <f t="shared" si="25"/>
        <v>549</v>
      </c>
      <c r="AF81" s="95">
        <f t="shared" si="25"/>
        <v>549</v>
      </c>
      <c r="AG81" s="95">
        <f t="shared" si="25"/>
        <v>549</v>
      </c>
      <c r="AH81" s="95">
        <f t="shared" si="25"/>
        <v>549</v>
      </c>
      <c r="AI81" s="95">
        <f t="shared" si="25"/>
        <v>549</v>
      </c>
      <c r="AJ81" s="95">
        <f t="shared" si="25"/>
        <v>549</v>
      </c>
      <c r="AK81" s="95">
        <f t="shared" si="25"/>
        <v>549</v>
      </c>
      <c r="AL81" s="95">
        <f t="shared" si="25"/>
        <v>549</v>
      </c>
      <c r="AM81" s="95">
        <f t="shared" si="25"/>
        <v>549</v>
      </c>
      <c r="AN81" s="95">
        <f t="shared" si="25"/>
        <v>549</v>
      </c>
      <c r="AO81" s="95">
        <f t="shared" si="25"/>
        <v>549</v>
      </c>
      <c r="AP81" s="95">
        <f t="shared" si="25"/>
        <v>549</v>
      </c>
      <c r="AQ81" s="96">
        <f t="shared" si="25"/>
        <v>549</v>
      </c>
    </row>
    <row r="82" spans="2:43" x14ac:dyDescent="0.25">
      <c r="B82" t="str">
        <f t="shared" ref="B82:B103" si="26">+B56</f>
        <v xml:space="preserve">    - Costi variabili commerciali</v>
      </c>
      <c r="H82" s="97">
        <f t="shared" ref="H82:W97" si="27">+H4+H30-H56</f>
        <v>549</v>
      </c>
      <c r="I82" s="98">
        <f t="shared" si="27"/>
        <v>549</v>
      </c>
      <c r="J82" s="98">
        <f t="shared" si="27"/>
        <v>549</v>
      </c>
      <c r="K82" s="98">
        <f t="shared" si="27"/>
        <v>549</v>
      </c>
      <c r="L82" s="98">
        <f t="shared" si="27"/>
        <v>549</v>
      </c>
      <c r="M82" s="98">
        <f t="shared" si="27"/>
        <v>549</v>
      </c>
      <c r="N82" s="98">
        <f t="shared" si="27"/>
        <v>549</v>
      </c>
      <c r="O82" s="98">
        <f t="shared" si="27"/>
        <v>549</v>
      </c>
      <c r="P82" s="98">
        <f t="shared" si="27"/>
        <v>549</v>
      </c>
      <c r="Q82" s="98">
        <f t="shared" si="27"/>
        <v>549</v>
      </c>
      <c r="R82" s="98">
        <f t="shared" si="27"/>
        <v>549</v>
      </c>
      <c r="S82" s="98">
        <f t="shared" si="27"/>
        <v>549</v>
      </c>
      <c r="T82" s="98">
        <f t="shared" si="27"/>
        <v>549</v>
      </c>
      <c r="U82" s="98">
        <f t="shared" si="27"/>
        <v>549</v>
      </c>
      <c r="V82" s="98">
        <f t="shared" si="27"/>
        <v>549</v>
      </c>
      <c r="W82" s="98">
        <f t="shared" si="27"/>
        <v>549</v>
      </c>
      <c r="X82" s="98">
        <f t="shared" si="25"/>
        <v>549</v>
      </c>
      <c r="Y82" s="98">
        <f t="shared" si="25"/>
        <v>549</v>
      </c>
      <c r="Z82" s="98">
        <f t="shared" si="25"/>
        <v>549</v>
      </c>
      <c r="AA82" s="98">
        <f t="shared" si="25"/>
        <v>549</v>
      </c>
      <c r="AB82" s="98">
        <f t="shared" si="25"/>
        <v>549</v>
      </c>
      <c r="AC82" s="98">
        <f t="shared" si="25"/>
        <v>549</v>
      </c>
      <c r="AD82" s="98">
        <f t="shared" si="25"/>
        <v>549</v>
      </c>
      <c r="AE82" s="98">
        <f t="shared" si="25"/>
        <v>549</v>
      </c>
      <c r="AF82" s="98">
        <f t="shared" si="25"/>
        <v>549</v>
      </c>
      <c r="AG82" s="98">
        <f t="shared" si="25"/>
        <v>549</v>
      </c>
      <c r="AH82" s="98">
        <f t="shared" si="25"/>
        <v>549</v>
      </c>
      <c r="AI82" s="98">
        <f t="shared" si="25"/>
        <v>549</v>
      </c>
      <c r="AJ82" s="98">
        <f t="shared" si="25"/>
        <v>549</v>
      </c>
      <c r="AK82" s="98">
        <f t="shared" si="25"/>
        <v>549</v>
      </c>
      <c r="AL82" s="98">
        <f t="shared" si="25"/>
        <v>549</v>
      </c>
      <c r="AM82" s="98">
        <f t="shared" si="25"/>
        <v>549</v>
      </c>
      <c r="AN82" s="98">
        <f t="shared" si="25"/>
        <v>549</v>
      </c>
      <c r="AO82" s="98">
        <f t="shared" si="25"/>
        <v>549</v>
      </c>
      <c r="AP82" s="98">
        <f t="shared" si="25"/>
        <v>549</v>
      </c>
      <c r="AQ82" s="99">
        <f t="shared" si="25"/>
        <v>549</v>
      </c>
    </row>
    <row r="83" spans="2:43" x14ac:dyDescent="0.25">
      <c r="B83" t="str">
        <f t="shared" si="26"/>
        <v xml:space="preserve">    - Altri costi variabili</v>
      </c>
      <c r="H83" s="97">
        <f t="shared" si="27"/>
        <v>549</v>
      </c>
      <c r="I83" s="98">
        <f t="shared" si="25"/>
        <v>549</v>
      </c>
      <c r="J83" s="98">
        <f t="shared" si="25"/>
        <v>549</v>
      </c>
      <c r="K83" s="98">
        <f t="shared" si="25"/>
        <v>549</v>
      </c>
      <c r="L83" s="98">
        <f t="shared" si="25"/>
        <v>549</v>
      </c>
      <c r="M83" s="98">
        <f t="shared" si="25"/>
        <v>549</v>
      </c>
      <c r="N83" s="98">
        <f t="shared" si="25"/>
        <v>549</v>
      </c>
      <c r="O83" s="98">
        <f t="shared" si="25"/>
        <v>549</v>
      </c>
      <c r="P83" s="98">
        <f t="shared" si="25"/>
        <v>549</v>
      </c>
      <c r="Q83" s="98">
        <f t="shared" si="25"/>
        <v>549</v>
      </c>
      <c r="R83" s="98">
        <f t="shared" si="25"/>
        <v>549</v>
      </c>
      <c r="S83" s="98">
        <f t="shared" si="25"/>
        <v>549</v>
      </c>
      <c r="T83" s="98">
        <f t="shared" si="25"/>
        <v>549</v>
      </c>
      <c r="U83" s="98">
        <f t="shared" si="25"/>
        <v>549</v>
      </c>
      <c r="V83" s="98">
        <f t="shared" si="25"/>
        <v>549</v>
      </c>
      <c r="W83" s="98">
        <f t="shared" si="25"/>
        <v>549</v>
      </c>
      <c r="X83" s="98">
        <f t="shared" si="25"/>
        <v>549</v>
      </c>
      <c r="Y83" s="98">
        <f t="shared" si="25"/>
        <v>549</v>
      </c>
      <c r="Z83" s="98">
        <f t="shared" si="25"/>
        <v>549</v>
      </c>
      <c r="AA83" s="98">
        <f t="shared" si="25"/>
        <v>549</v>
      </c>
      <c r="AB83" s="98">
        <f t="shared" si="25"/>
        <v>549</v>
      </c>
      <c r="AC83" s="98">
        <f t="shared" si="25"/>
        <v>549</v>
      </c>
      <c r="AD83" s="98">
        <f t="shared" si="25"/>
        <v>549</v>
      </c>
      <c r="AE83" s="98">
        <f t="shared" si="25"/>
        <v>549</v>
      </c>
      <c r="AF83" s="98">
        <f t="shared" si="25"/>
        <v>549</v>
      </c>
      <c r="AG83" s="98">
        <f t="shared" si="25"/>
        <v>549</v>
      </c>
      <c r="AH83" s="98">
        <f t="shared" si="25"/>
        <v>549</v>
      </c>
      <c r="AI83" s="98">
        <f t="shared" si="25"/>
        <v>549</v>
      </c>
      <c r="AJ83" s="98">
        <f t="shared" si="25"/>
        <v>549</v>
      </c>
      <c r="AK83" s="98">
        <f t="shared" si="25"/>
        <v>549</v>
      </c>
      <c r="AL83" s="98">
        <f t="shared" si="25"/>
        <v>549</v>
      </c>
      <c r="AM83" s="98">
        <f t="shared" si="25"/>
        <v>549</v>
      </c>
      <c r="AN83" s="98">
        <f t="shared" si="25"/>
        <v>549</v>
      </c>
      <c r="AO83" s="98">
        <f t="shared" si="25"/>
        <v>549</v>
      </c>
      <c r="AP83" s="98">
        <f t="shared" si="25"/>
        <v>549</v>
      </c>
      <c r="AQ83" s="99">
        <f t="shared" si="25"/>
        <v>549</v>
      </c>
    </row>
    <row r="84" spans="2:43" x14ac:dyDescent="0.25">
      <c r="B84" t="str">
        <f t="shared" si="26"/>
        <v xml:space="preserve">    - Costi fissi di produzione</v>
      </c>
      <c r="H84" s="97">
        <f t="shared" si="27"/>
        <v>0</v>
      </c>
      <c r="I84" s="98">
        <f t="shared" si="25"/>
        <v>0</v>
      </c>
      <c r="J84" s="98">
        <f t="shared" si="25"/>
        <v>0</v>
      </c>
      <c r="K84" s="98">
        <f t="shared" si="25"/>
        <v>0</v>
      </c>
      <c r="L84" s="98">
        <f t="shared" si="25"/>
        <v>0</v>
      </c>
      <c r="M84" s="98">
        <f t="shared" si="25"/>
        <v>0</v>
      </c>
      <c r="N84" s="98">
        <f t="shared" si="25"/>
        <v>0</v>
      </c>
      <c r="O84" s="98">
        <f t="shared" si="25"/>
        <v>0</v>
      </c>
      <c r="P84" s="98">
        <f t="shared" si="25"/>
        <v>0</v>
      </c>
      <c r="Q84" s="98">
        <f t="shared" si="25"/>
        <v>0</v>
      </c>
      <c r="R84" s="98">
        <f t="shared" si="25"/>
        <v>0</v>
      </c>
      <c r="S84" s="98">
        <f t="shared" si="25"/>
        <v>0</v>
      </c>
      <c r="T84" s="98">
        <f t="shared" si="25"/>
        <v>0</v>
      </c>
      <c r="U84" s="98">
        <f t="shared" si="25"/>
        <v>0</v>
      </c>
      <c r="V84" s="98">
        <f t="shared" si="25"/>
        <v>0</v>
      </c>
      <c r="W84" s="98">
        <f t="shared" si="25"/>
        <v>0</v>
      </c>
      <c r="X84" s="98">
        <f t="shared" si="25"/>
        <v>0</v>
      </c>
      <c r="Y84" s="98">
        <f t="shared" si="25"/>
        <v>0</v>
      </c>
      <c r="Z84" s="98">
        <f t="shared" si="25"/>
        <v>0</v>
      </c>
      <c r="AA84" s="98">
        <f t="shared" si="25"/>
        <v>0</v>
      </c>
      <c r="AB84" s="98">
        <f t="shared" si="25"/>
        <v>0</v>
      </c>
      <c r="AC84" s="98">
        <f t="shared" si="25"/>
        <v>0</v>
      </c>
      <c r="AD84" s="98">
        <f t="shared" si="25"/>
        <v>0</v>
      </c>
      <c r="AE84" s="98">
        <f t="shared" si="25"/>
        <v>0</v>
      </c>
      <c r="AF84" s="98">
        <f t="shared" si="25"/>
        <v>0</v>
      </c>
      <c r="AG84" s="98">
        <f t="shared" si="25"/>
        <v>0</v>
      </c>
      <c r="AH84" s="98">
        <f t="shared" si="25"/>
        <v>0</v>
      </c>
      <c r="AI84" s="98">
        <f t="shared" si="25"/>
        <v>0</v>
      </c>
      <c r="AJ84" s="98">
        <f t="shared" si="25"/>
        <v>0</v>
      </c>
      <c r="AK84" s="98">
        <f t="shared" si="25"/>
        <v>0</v>
      </c>
      <c r="AL84" s="98">
        <f t="shared" si="25"/>
        <v>0</v>
      </c>
      <c r="AM84" s="98">
        <f t="shared" si="25"/>
        <v>0</v>
      </c>
      <c r="AN84" s="98">
        <f t="shared" si="25"/>
        <v>0</v>
      </c>
      <c r="AO84" s="98">
        <f t="shared" si="25"/>
        <v>0</v>
      </c>
      <c r="AP84" s="98">
        <f t="shared" si="25"/>
        <v>0</v>
      </c>
      <c r="AQ84" s="99">
        <f t="shared" si="25"/>
        <v>0</v>
      </c>
    </row>
    <row r="85" spans="2:43" x14ac:dyDescent="0.25">
      <c r="B85" t="str">
        <f t="shared" si="26"/>
        <v xml:space="preserve">    - spese di trasporto</v>
      </c>
      <c r="H85" s="97">
        <f t="shared" si="27"/>
        <v>2033.333333333333</v>
      </c>
      <c r="I85" s="98">
        <f t="shared" si="25"/>
        <v>2033.333333333333</v>
      </c>
      <c r="J85" s="98">
        <f t="shared" si="25"/>
        <v>2033.333333333333</v>
      </c>
      <c r="K85" s="98">
        <f t="shared" si="25"/>
        <v>2033.333333333333</v>
      </c>
      <c r="L85" s="98">
        <f t="shared" si="25"/>
        <v>2033.333333333333</v>
      </c>
      <c r="M85" s="98">
        <f t="shared" si="25"/>
        <v>2033.333333333333</v>
      </c>
      <c r="N85" s="98">
        <f t="shared" si="25"/>
        <v>2033.333333333333</v>
      </c>
      <c r="O85" s="98">
        <f t="shared" si="25"/>
        <v>2033.333333333333</v>
      </c>
      <c r="P85" s="98">
        <f t="shared" si="25"/>
        <v>2033.333333333333</v>
      </c>
      <c r="Q85" s="98">
        <f t="shared" si="25"/>
        <v>2033.333333333333</v>
      </c>
      <c r="R85" s="98">
        <f t="shared" si="25"/>
        <v>2033.333333333333</v>
      </c>
      <c r="S85" s="98">
        <f t="shared" si="25"/>
        <v>2033.333333333333</v>
      </c>
      <c r="T85" s="98">
        <f t="shared" si="25"/>
        <v>2033.333333333333</v>
      </c>
      <c r="U85" s="98">
        <f t="shared" si="25"/>
        <v>2033.333333333333</v>
      </c>
      <c r="V85" s="98">
        <f t="shared" si="25"/>
        <v>2033.333333333333</v>
      </c>
      <c r="W85" s="98">
        <f t="shared" si="25"/>
        <v>2033.333333333333</v>
      </c>
      <c r="X85" s="98">
        <f t="shared" si="25"/>
        <v>2033.333333333333</v>
      </c>
      <c r="Y85" s="98">
        <f t="shared" si="25"/>
        <v>2033.333333333333</v>
      </c>
      <c r="Z85" s="98">
        <f t="shared" si="25"/>
        <v>2033.333333333333</v>
      </c>
      <c r="AA85" s="98">
        <f t="shared" si="25"/>
        <v>2033.333333333333</v>
      </c>
      <c r="AB85" s="98">
        <f t="shared" si="25"/>
        <v>2033.333333333333</v>
      </c>
      <c r="AC85" s="98">
        <f t="shared" si="25"/>
        <v>2033.333333333333</v>
      </c>
      <c r="AD85" s="98">
        <f t="shared" si="25"/>
        <v>2033.333333333333</v>
      </c>
      <c r="AE85" s="98">
        <f t="shared" si="25"/>
        <v>2033.333333333333</v>
      </c>
      <c r="AF85" s="98">
        <f t="shared" si="25"/>
        <v>2033.333333333333</v>
      </c>
      <c r="AG85" s="98">
        <f t="shared" si="25"/>
        <v>2033.333333333333</v>
      </c>
      <c r="AH85" s="98">
        <f t="shared" si="25"/>
        <v>2033.333333333333</v>
      </c>
      <c r="AI85" s="98">
        <f t="shared" si="25"/>
        <v>2033.333333333333</v>
      </c>
      <c r="AJ85" s="98">
        <f t="shared" si="25"/>
        <v>2033.333333333333</v>
      </c>
      <c r="AK85" s="98">
        <f t="shared" si="25"/>
        <v>2033.333333333333</v>
      </c>
      <c r="AL85" s="98">
        <f t="shared" si="25"/>
        <v>2033.333333333333</v>
      </c>
      <c r="AM85" s="98">
        <f t="shared" si="25"/>
        <v>2033.333333333333</v>
      </c>
      <c r="AN85" s="98">
        <f t="shared" si="25"/>
        <v>2033.333333333333</v>
      </c>
      <c r="AO85" s="98">
        <f t="shared" si="25"/>
        <v>2033.333333333333</v>
      </c>
      <c r="AP85" s="98">
        <f t="shared" si="25"/>
        <v>2033.333333333333</v>
      </c>
      <c r="AQ85" s="99">
        <f t="shared" si="25"/>
        <v>2033.333333333333</v>
      </c>
    </row>
    <row r="86" spans="2:43" x14ac:dyDescent="0.25">
      <c r="B86" t="str">
        <f t="shared" si="26"/>
        <v xml:space="preserve">    - lavorazioni presso terzi</v>
      </c>
      <c r="H86" s="97">
        <f t="shared" si="27"/>
        <v>1016.6666666666661</v>
      </c>
      <c r="I86" s="98">
        <f t="shared" si="25"/>
        <v>1016.6666666666661</v>
      </c>
      <c r="J86" s="98">
        <f t="shared" si="25"/>
        <v>1016.6666666666661</v>
      </c>
      <c r="K86" s="98">
        <f t="shared" si="25"/>
        <v>1016.6666666666661</v>
      </c>
      <c r="L86" s="98">
        <f t="shared" si="25"/>
        <v>1016.6666666666661</v>
      </c>
      <c r="M86" s="98">
        <f t="shared" si="25"/>
        <v>1016.6666666666661</v>
      </c>
      <c r="N86" s="98">
        <f t="shared" si="25"/>
        <v>1016.6666666666661</v>
      </c>
      <c r="O86" s="98">
        <f t="shared" si="25"/>
        <v>1016.6666666666661</v>
      </c>
      <c r="P86" s="98">
        <f t="shared" si="25"/>
        <v>1016.6666666666661</v>
      </c>
      <c r="Q86" s="98">
        <f t="shared" si="25"/>
        <v>1016.6666666666661</v>
      </c>
      <c r="R86" s="98">
        <f t="shared" si="25"/>
        <v>1016.6666666666661</v>
      </c>
      <c r="S86" s="98">
        <f t="shared" si="25"/>
        <v>1016.6666666666661</v>
      </c>
      <c r="T86" s="98">
        <f t="shared" si="25"/>
        <v>1016.6666666666661</v>
      </c>
      <c r="U86" s="98">
        <f t="shared" si="25"/>
        <v>1016.6666666666661</v>
      </c>
      <c r="V86" s="98">
        <f t="shared" si="25"/>
        <v>1016.6666666666661</v>
      </c>
      <c r="W86" s="98">
        <f t="shared" si="25"/>
        <v>1016.6666666666661</v>
      </c>
      <c r="X86" s="98">
        <f t="shared" si="25"/>
        <v>1016.6666666666661</v>
      </c>
      <c r="Y86" s="98">
        <f t="shared" si="25"/>
        <v>1016.6666666666661</v>
      </c>
      <c r="Z86" s="98">
        <f t="shared" si="25"/>
        <v>1016.6666666666661</v>
      </c>
      <c r="AA86" s="98">
        <f t="shared" si="25"/>
        <v>1016.6666666666661</v>
      </c>
      <c r="AB86" s="98">
        <f t="shared" si="25"/>
        <v>1016.6666666666661</v>
      </c>
      <c r="AC86" s="98">
        <f t="shared" si="25"/>
        <v>1016.6666666666661</v>
      </c>
      <c r="AD86" s="98">
        <f t="shared" si="25"/>
        <v>1016.6666666666661</v>
      </c>
      <c r="AE86" s="98">
        <f t="shared" si="25"/>
        <v>1016.6666666666661</v>
      </c>
      <c r="AF86" s="98">
        <f t="shared" si="25"/>
        <v>1016.6666666666661</v>
      </c>
      <c r="AG86" s="98">
        <f t="shared" si="25"/>
        <v>1016.6666666666661</v>
      </c>
      <c r="AH86" s="98">
        <f t="shared" si="25"/>
        <v>1016.6666666666661</v>
      </c>
      <c r="AI86" s="98">
        <f t="shared" si="25"/>
        <v>1016.6666666666661</v>
      </c>
      <c r="AJ86" s="98">
        <f t="shared" si="25"/>
        <v>1016.6666666666661</v>
      </c>
      <c r="AK86" s="98">
        <f t="shared" si="25"/>
        <v>1016.6666666666661</v>
      </c>
      <c r="AL86" s="98">
        <f t="shared" si="25"/>
        <v>1016.6666666666661</v>
      </c>
      <c r="AM86" s="98">
        <f t="shared" si="25"/>
        <v>1016.6666666666661</v>
      </c>
      <c r="AN86" s="98">
        <f t="shared" si="25"/>
        <v>1016.6666666666661</v>
      </c>
      <c r="AO86" s="98">
        <f t="shared" si="25"/>
        <v>1016.6666666666661</v>
      </c>
      <c r="AP86" s="98">
        <f t="shared" si="25"/>
        <v>1016.6666666666661</v>
      </c>
      <c r="AQ86" s="99">
        <f t="shared" si="25"/>
        <v>1016.6666666666661</v>
      </c>
    </row>
    <row r="87" spans="2:43" x14ac:dyDescent="0.25">
      <c r="B87" t="str">
        <f t="shared" si="26"/>
        <v xml:space="preserve">    - consulenze tecnico-produttive</v>
      </c>
      <c r="H87" s="97">
        <f t="shared" si="27"/>
        <v>1016.6666666666661</v>
      </c>
      <c r="I87" s="98">
        <f t="shared" si="25"/>
        <v>1016.6666666666661</v>
      </c>
      <c r="J87" s="98">
        <f t="shared" si="25"/>
        <v>1016.6666666666661</v>
      </c>
      <c r="K87" s="98">
        <f t="shared" si="25"/>
        <v>1016.6666666666661</v>
      </c>
      <c r="L87" s="98">
        <f t="shared" si="25"/>
        <v>1016.6666666666661</v>
      </c>
      <c r="M87" s="98">
        <f t="shared" si="25"/>
        <v>1016.6666666666661</v>
      </c>
      <c r="N87" s="98">
        <f t="shared" si="25"/>
        <v>1016.6666666666661</v>
      </c>
      <c r="O87" s="98">
        <f t="shared" si="25"/>
        <v>1016.6666666666661</v>
      </c>
      <c r="P87" s="98">
        <f t="shared" si="25"/>
        <v>1016.6666666666661</v>
      </c>
      <c r="Q87" s="98">
        <f t="shared" si="25"/>
        <v>1016.6666666666661</v>
      </c>
      <c r="R87" s="98">
        <f t="shared" si="25"/>
        <v>1016.6666666666661</v>
      </c>
      <c r="S87" s="98">
        <f t="shared" si="25"/>
        <v>1016.6666666666661</v>
      </c>
      <c r="T87" s="98">
        <f t="shared" si="25"/>
        <v>1016.6666666666661</v>
      </c>
      <c r="U87" s="98">
        <f t="shared" si="25"/>
        <v>1016.6666666666661</v>
      </c>
      <c r="V87" s="98">
        <f t="shared" si="25"/>
        <v>1016.6666666666661</v>
      </c>
      <c r="W87" s="98">
        <f t="shared" si="25"/>
        <v>1016.6666666666661</v>
      </c>
      <c r="X87" s="98">
        <f t="shared" si="25"/>
        <v>1016.6666666666661</v>
      </c>
      <c r="Y87" s="98">
        <f t="shared" si="25"/>
        <v>1016.6666666666661</v>
      </c>
      <c r="Z87" s="98">
        <f t="shared" si="25"/>
        <v>1016.6666666666661</v>
      </c>
      <c r="AA87" s="98">
        <f t="shared" si="25"/>
        <v>1016.6666666666661</v>
      </c>
      <c r="AB87" s="98">
        <f t="shared" si="25"/>
        <v>1016.6666666666661</v>
      </c>
      <c r="AC87" s="98">
        <f t="shared" si="25"/>
        <v>1016.6666666666661</v>
      </c>
      <c r="AD87" s="98">
        <f t="shared" si="25"/>
        <v>1016.6666666666661</v>
      </c>
      <c r="AE87" s="98">
        <f t="shared" si="25"/>
        <v>1016.6666666666661</v>
      </c>
      <c r="AF87" s="98">
        <f t="shared" si="25"/>
        <v>1016.6666666666661</v>
      </c>
      <c r="AG87" s="98">
        <f t="shared" si="25"/>
        <v>1016.6666666666661</v>
      </c>
      <c r="AH87" s="98">
        <f t="shared" si="25"/>
        <v>1016.6666666666661</v>
      </c>
      <c r="AI87" s="98">
        <f t="shared" si="25"/>
        <v>1016.6666666666661</v>
      </c>
      <c r="AJ87" s="98">
        <f t="shared" si="25"/>
        <v>1016.6666666666661</v>
      </c>
      <c r="AK87" s="98">
        <f t="shared" si="25"/>
        <v>1016.6666666666661</v>
      </c>
      <c r="AL87" s="98">
        <f t="shared" si="25"/>
        <v>1016.6666666666661</v>
      </c>
      <c r="AM87" s="98">
        <f t="shared" si="25"/>
        <v>1016.6666666666661</v>
      </c>
      <c r="AN87" s="98">
        <f t="shared" si="25"/>
        <v>1016.6666666666661</v>
      </c>
      <c r="AO87" s="98">
        <f t="shared" si="25"/>
        <v>1016.6666666666661</v>
      </c>
      <c r="AP87" s="98">
        <f t="shared" si="25"/>
        <v>1016.6666666666661</v>
      </c>
      <c r="AQ87" s="99">
        <f t="shared" si="25"/>
        <v>1016.6666666666661</v>
      </c>
    </row>
    <row r="88" spans="2:43" x14ac:dyDescent="0.25">
      <c r="B88" t="str">
        <f t="shared" si="26"/>
        <v xml:space="preserve">    - manutenzioni industriali</v>
      </c>
      <c r="H88" s="97">
        <f t="shared" si="27"/>
        <v>1016.6666666666661</v>
      </c>
      <c r="I88" s="98">
        <f t="shared" si="25"/>
        <v>1016.6666666666661</v>
      </c>
      <c r="J88" s="98">
        <f t="shared" si="25"/>
        <v>1016.6666666666661</v>
      </c>
      <c r="K88" s="98">
        <f t="shared" si="25"/>
        <v>1016.6666666666661</v>
      </c>
      <c r="L88" s="98">
        <f t="shared" si="25"/>
        <v>1016.6666666666661</v>
      </c>
      <c r="M88" s="98">
        <f t="shared" si="25"/>
        <v>1016.6666666666661</v>
      </c>
      <c r="N88" s="98">
        <f t="shared" si="25"/>
        <v>1016.6666666666661</v>
      </c>
      <c r="O88" s="98">
        <f t="shared" si="25"/>
        <v>1016.6666666666661</v>
      </c>
      <c r="P88" s="98">
        <f t="shared" si="25"/>
        <v>1016.6666666666661</v>
      </c>
      <c r="Q88" s="98">
        <f t="shared" si="25"/>
        <v>1016.6666666666661</v>
      </c>
      <c r="R88" s="98">
        <f t="shared" si="25"/>
        <v>1016.6666666666661</v>
      </c>
      <c r="S88" s="98">
        <f t="shared" si="25"/>
        <v>1016.6666666666661</v>
      </c>
      <c r="T88" s="98">
        <f t="shared" si="25"/>
        <v>1016.6666666666661</v>
      </c>
      <c r="U88" s="98">
        <f t="shared" si="25"/>
        <v>1016.6666666666661</v>
      </c>
      <c r="V88" s="98">
        <f t="shared" si="25"/>
        <v>1016.6666666666661</v>
      </c>
      <c r="W88" s="98">
        <f t="shared" si="25"/>
        <v>1016.6666666666661</v>
      </c>
      <c r="X88" s="98">
        <f t="shared" si="25"/>
        <v>1016.6666666666661</v>
      </c>
      <c r="Y88" s="98">
        <f t="shared" si="25"/>
        <v>1016.6666666666661</v>
      </c>
      <c r="Z88" s="98">
        <f t="shared" si="25"/>
        <v>1016.6666666666661</v>
      </c>
      <c r="AA88" s="98">
        <f t="shared" si="25"/>
        <v>1016.6666666666661</v>
      </c>
      <c r="AB88" s="98">
        <f t="shared" si="25"/>
        <v>1016.6666666666661</v>
      </c>
      <c r="AC88" s="98">
        <f t="shared" si="25"/>
        <v>1016.6666666666661</v>
      </c>
      <c r="AD88" s="98">
        <f t="shared" si="25"/>
        <v>1016.6666666666661</v>
      </c>
      <c r="AE88" s="98">
        <f t="shared" si="25"/>
        <v>1016.6666666666661</v>
      </c>
      <c r="AF88" s="98">
        <f t="shared" si="25"/>
        <v>1016.6666666666661</v>
      </c>
      <c r="AG88" s="98">
        <f t="shared" si="25"/>
        <v>1016.6666666666661</v>
      </c>
      <c r="AH88" s="98">
        <f t="shared" ref="I88:AQ95" si="28">+AH10+AH36-AH62</f>
        <v>1016.6666666666661</v>
      </c>
      <c r="AI88" s="98">
        <f t="shared" si="28"/>
        <v>1016.6666666666661</v>
      </c>
      <c r="AJ88" s="98">
        <f t="shared" si="28"/>
        <v>1016.6666666666661</v>
      </c>
      <c r="AK88" s="98">
        <f t="shared" si="28"/>
        <v>1016.6666666666661</v>
      </c>
      <c r="AL88" s="98">
        <f t="shared" si="28"/>
        <v>1016.6666666666661</v>
      </c>
      <c r="AM88" s="98">
        <f t="shared" si="28"/>
        <v>1016.6666666666661</v>
      </c>
      <c r="AN88" s="98">
        <f t="shared" si="28"/>
        <v>1016.6666666666661</v>
      </c>
      <c r="AO88" s="98">
        <f t="shared" si="28"/>
        <v>1016.6666666666661</v>
      </c>
      <c r="AP88" s="98">
        <f t="shared" si="28"/>
        <v>1016.6666666666661</v>
      </c>
      <c r="AQ88" s="99">
        <f t="shared" si="28"/>
        <v>1016.6666666666661</v>
      </c>
    </row>
    <row r="89" spans="2:43" x14ac:dyDescent="0.25">
      <c r="B89" t="str">
        <f t="shared" si="26"/>
        <v xml:space="preserve">    - servizi vari</v>
      </c>
      <c r="H89" s="97">
        <f t="shared" si="27"/>
        <v>1016.6666666666661</v>
      </c>
      <c r="I89" s="98">
        <f t="shared" si="28"/>
        <v>1016.6666666666661</v>
      </c>
      <c r="J89" s="98">
        <f t="shared" si="28"/>
        <v>1016.6666666666661</v>
      </c>
      <c r="K89" s="98">
        <f t="shared" si="28"/>
        <v>1016.6666666666661</v>
      </c>
      <c r="L89" s="98">
        <f t="shared" si="28"/>
        <v>1016.6666666666661</v>
      </c>
      <c r="M89" s="98">
        <f t="shared" si="28"/>
        <v>1016.6666666666661</v>
      </c>
      <c r="N89" s="98">
        <f t="shared" si="28"/>
        <v>1016.6666666666661</v>
      </c>
      <c r="O89" s="98">
        <f t="shared" si="28"/>
        <v>1016.6666666666661</v>
      </c>
      <c r="P89" s="98">
        <f t="shared" si="28"/>
        <v>1016.6666666666661</v>
      </c>
      <c r="Q89" s="98">
        <f t="shared" si="28"/>
        <v>1016.6666666666661</v>
      </c>
      <c r="R89" s="98">
        <f t="shared" si="28"/>
        <v>1016.6666666666661</v>
      </c>
      <c r="S89" s="98">
        <f t="shared" si="28"/>
        <v>1016.6666666666661</v>
      </c>
      <c r="T89" s="98">
        <f t="shared" si="28"/>
        <v>1016.6666666666661</v>
      </c>
      <c r="U89" s="98">
        <f t="shared" si="28"/>
        <v>1016.6666666666661</v>
      </c>
      <c r="V89" s="98">
        <f t="shared" si="28"/>
        <v>1016.6666666666661</v>
      </c>
      <c r="W89" s="98">
        <f t="shared" si="28"/>
        <v>1016.6666666666661</v>
      </c>
      <c r="X89" s="98">
        <f t="shared" si="28"/>
        <v>1016.6666666666661</v>
      </c>
      <c r="Y89" s="98">
        <f t="shared" si="28"/>
        <v>1016.6666666666661</v>
      </c>
      <c r="Z89" s="98">
        <f t="shared" si="28"/>
        <v>1016.6666666666661</v>
      </c>
      <c r="AA89" s="98">
        <f t="shared" si="28"/>
        <v>1016.6666666666661</v>
      </c>
      <c r="AB89" s="98">
        <f t="shared" si="28"/>
        <v>1016.6666666666661</v>
      </c>
      <c r="AC89" s="98">
        <f t="shared" si="28"/>
        <v>1016.6666666666661</v>
      </c>
      <c r="AD89" s="98">
        <f t="shared" si="28"/>
        <v>1016.6666666666661</v>
      </c>
      <c r="AE89" s="98">
        <f t="shared" si="28"/>
        <v>1016.6666666666661</v>
      </c>
      <c r="AF89" s="98">
        <f t="shared" si="28"/>
        <v>1016.6666666666661</v>
      </c>
      <c r="AG89" s="98">
        <f t="shared" si="28"/>
        <v>1016.6666666666661</v>
      </c>
      <c r="AH89" s="98">
        <f t="shared" si="28"/>
        <v>1016.6666666666661</v>
      </c>
      <c r="AI89" s="98">
        <f t="shared" si="28"/>
        <v>1016.6666666666661</v>
      </c>
      <c r="AJ89" s="98">
        <f t="shared" si="28"/>
        <v>1016.6666666666661</v>
      </c>
      <c r="AK89" s="98">
        <f t="shared" si="28"/>
        <v>1016.6666666666661</v>
      </c>
      <c r="AL89" s="98">
        <f t="shared" si="28"/>
        <v>1016.6666666666661</v>
      </c>
      <c r="AM89" s="98">
        <f t="shared" si="28"/>
        <v>1016.6666666666661</v>
      </c>
      <c r="AN89" s="98">
        <f t="shared" si="28"/>
        <v>1016.6666666666661</v>
      </c>
      <c r="AO89" s="98">
        <f t="shared" si="28"/>
        <v>1016.6666666666661</v>
      </c>
      <c r="AP89" s="98">
        <f t="shared" si="28"/>
        <v>1016.6666666666661</v>
      </c>
      <c r="AQ89" s="99">
        <f t="shared" si="28"/>
        <v>1016.6666666666661</v>
      </c>
    </row>
    <row r="90" spans="2:43" x14ac:dyDescent="0.25">
      <c r="B90" t="str">
        <f t="shared" si="26"/>
        <v xml:space="preserve">    - canoni </v>
      </c>
      <c r="H90" s="97">
        <f t="shared" si="27"/>
        <v>1016.6666666666661</v>
      </c>
      <c r="I90" s="98">
        <f t="shared" si="28"/>
        <v>1016.6666666666661</v>
      </c>
      <c r="J90" s="98">
        <f t="shared" si="28"/>
        <v>1016.6666666666661</v>
      </c>
      <c r="K90" s="98">
        <f t="shared" si="28"/>
        <v>1016.6666666666661</v>
      </c>
      <c r="L90" s="98">
        <f t="shared" si="28"/>
        <v>1016.6666666666661</v>
      </c>
      <c r="M90" s="98">
        <f t="shared" si="28"/>
        <v>1016.6666666666661</v>
      </c>
      <c r="N90" s="98">
        <f t="shared" si="28"/>
        <v>1016.6666666666661</v>
      </c>
      <c r="O90" s="98">
        <f t="shared" si="28"/>
        <v>1016.6666666666661</v>
      </c>
      <c r="P90" s="98">
        <f t="shared" si="28"/>
        <v>1016.6666666666661</v>
      </c>
      <c r="Q90" s="98">
        <f t="shared" si="28"/>
        <v>1016.6666666666661</v>
      </c>
      <c r="R90" s="98">
        <f t="shared" si="28"/>
        <v>1016.6666666666661</v>
      </c>
      <c r="S90" s="98">
        <f t="shared" si="28"/>
        <v>1016.6666666666661</v>
      </c>
      <c r="T90" s="98">
        <f t="shared" si="28"/>
        <v>1016.6666666666661</v>
      </c>
      <c r="U90" s="98">
        <f t="shared" si="28"/>
        <v>1016.6666666666661</v>
      </c>
      <c r="V90" s="98">
        <f t="shared" si="28"/>
        <v>1016.6666666666661</v>
      </c>
      <c r="W90" s="98">
        <f t="shared" si="28"/>
        <v>1016.6666666666661</v>
      </c>
      <c r="X90" s="98">
        <f t="shared" si="28"/>
        <v>1016.6666666666661</v>
      </c>
      <c r="Y90" s="98">
        <f t="shared" si="28"/>
        <v>1016.6666666666661</v>
      </c>
      <c r="Z90" s="98">
        <f t="shared" si="28"/>
        <v>1016.6666666666661</v>
      </c>
      <c r="AA90" s="98">
        <f t="shared" si="28"/>
        <v>1016.6666666666661</v>
      </c>
      <c r="AB90" s="98">
        <f t="shared" si="28"/>
        <v>1016.6666666666661</v>
      </c>
      <c r="AC90" s="98">
        <f t="shared" si="28"/>
        <v>1016.6666666666661</v>
      </c>
      <c r="AD90" s="98">
        <f t="shared" si="28"/>
        <v>1016.6666666666661</v>
      </c>
      <c r="AE90" s="98">
        <f t="shared" si="28"/>
        <v>1016.6666666666661</v>
      </c>
      <c r="AF90" s="98">
        <f t="shared" si="28"/>
        <v>1016.6666666666661</v>
      </c>
      <c r="AG90" s="98">
        <f t="shared" si="28"/>
        <v>1016.6666666666661</v>
      </c>
      <c r="AH90" s="98">
        <f t="shared" si="28"/>
        <v>1016.6666666666661</v>
      </c>
      <c r="AI90" s="98">
        <f t="shared" si="28"/>
        <v>1016.6666666666661</v>
      </c>
      <c r="AJ90" s="98">
        <f t="shared" si="28"/>
        <v>1016.6666666666661</v>
      </c>
      <c r="AK90" s="98">
        <f t="shared" si="28"/>
        <v>1016.6666666666661</v>
      </c>
      <c r="AL90" s="98">
        <f t="shared" si="28"/>
        <v>1016.6666666666661</v>
      </c>
      <c r="AM90" s="98">
        <f t="shared" si="28"/>
        <v>1016.6666666666661</v>
      </c>
      <c r="AN90" s="98">
        <f t="shared" si="28"/>
        <v>1016.6666666666661</v>
      </c>
      <c r="AO90" s="98">
        <f t="shared" si="28"/>
        <v>1016.6666666666661</v>
      </c>
      <c r="AP90" s="98">
        <f t="shared" si="28"/>
        <v>1016.6666666666661</v>
      </c>
      <c r="AQ90" s="99">
        <f t="shared" si="28"/>
        <v>1016.6666666666661</v>
      </c>
    </row>
    <row r="91" spans="2:43" x14ac:dyDescent="0.25">
      <c r="B91" t="str">
        <f t="shared" si="26"/>
        <v xml:space="preserve">    - cancelleria</v>
      </c>
      <c r="H91" s="97">
        <f t="shared" si="27"/>
        <v>1016.6666666666661</v>
      </c>
      <c r="I91" s="98">
        <f t="shared" si="28"/>
        <v>1016.6666666666661</v>
      </c>
      <c r="J91" s="98">
        <f t="shared" si="28"/>
        <v>1016.6666666666661</v>
      </c>
      <c r="K91" s="98">
        <f t="shared" si="28"/>
        <v>1016.6666666666661</v>
      </c>
      <c r="L91" s="98">
        <f t="shared" si="28"/>
        <v>1016.6666666666661</v>
      </c>
      <c r="M91" s="98">
        <f t="shared" si="28"/>
        <v>1016.6666666666661</v>
      </c>
      <c r="N91" s="98">
        <f t="shared" si="28"/>
        <v>1016.6666666666661</v>
      </c>
      <c r="O91" s="98">
        <f t="shared" si="28"/>
        <v>1016.6666666666661</v>
      </c>
      <c r="P91" s="98">
        <f t="shared" si="28"/>
        <v>1016.6666666666661</v>
      </c>
      <c r="Q91" s="98">
        <f t="shared" si="28"/>
        <v>1016.6666666666661</v>
      </c>
      <c r="R91" s="98">
        <f t="shared" si="28"/>
        <v>1016.6666666666661</v>
      </c>
      <c r="S91" s="98">
        <f t="shared" si="28"/>
        <v>1016.6666666666661</v>
      </c>
      <c r="T91" s="98">
        <f t="shared" si="28"/>
        <v>1016.6666666666661</v>
      </c>
      <c r="U91" s="98">
        <f t="shared" si="28"/>
        <v>1016.6666666666661</v>
      </c>
      <c r="V91" s="98">
        <f t="shared" si="28"/>
        <v>1016.6666666666661</v>
      </c>
      <c r="W91" s="98">
        <f t="shared" si="28"/>
        <v>1016.6666666666661</v>
      </c>
      <c r="X91" s="98">
        <f t="shared" si="28"/>
        <v>1016.6666666666661</v>
      </c>
      <c r="Y91" s="98">
        <f t="shared" si="28"/>
        <v>1016.6666666666661</v>
      </c>
      <c r="Z91" s="98">
        <f t="shared" si="28"/>
        <v>1016.6666666666661</v>
      </c>
      <c r="AA91" s="98">
        <f t="shared" si="28"/>
        <v>1016.6666666666661</v>
      </c>
      <c r="AB91" s="98">
        <f t="shared" si="28"/>
        <v>1016.6666666666661</v>
      </c>
      <c r="AC91" s="98">
        <f t="shared" si="28"/>
        <v>1016.6666666666661</v>
      </c>
      <c r="AD91" s="98">
        <f t="shared" si="28"/>
        <v>1016.6666666666661</v>
      </c>
      <c r="AE91" s="98">
        <f t="shared" si="28"/>
        <v>1016.6666666666661</v>
      </c>
      <c r="AF91" s="98">
        <f t="shared" si="28"/>
        <v>1016.6666666666661</v>
      </c>
      <c r="AG91" s="98">
        <f t="shared" si="28"/>
        <v>1016.6666666666661</v>
      </c>
      <c r="AH91" s="98">
        <f t="shared" si="28"/>
        <v>1016.6666666666661</v>
      </c>
      <c r="AI91" s="98">
        <f t="shared" si="28"/>
        <v>1016.6666666666661</v>
      </c>
      <c r="AJ91" s="98">
        <f t="shared" si="28"/>
        <v>1016.6666666666661</v>
      </c>
      <c r="AK91" s="98">
        <f t="shared" si="28"/>
        <v>1016.6666666666661</v>
      </c>
      <c r="AL91" s="98">
        <f t="shared" si="28"/>
        <v>1016.6666666666661</v>
      </c>
      <c r="AM91" s="98">
        <f t="shared" si="28"/>
        <v>1016.6666666666661</v>
      </c>
      <c r="AN91" s="98">
        <f t="shared" si="28"/>
        <v>1016.6666666666661</v>
      </c>
      <c r="AO91" s="98">
        <f t="shared" si="28"/>
        <v>1016.6666666666661</v>
      </c>
      <c r="AP91" s="98">
        <f t="shared" si="28"/>
        <v>1016.6666666666661</v>
      </c>
      <c r="AQ91" s="99">
        <f t="shared" si="28"/>
        <v>1016.6666666666661</v>
      </c>
    </row>
    <row r="92" spans="2:43" x14ac:dyDescent="0.25">
      <c r="B92" t="str">
        <f t="shared" si="26"/>
        <v xml:space="preserve">    - spese di trasporto</v>
      </c>
      <c r="H92" s="97">
        <f t="shared" si="27"/>
        <v>1016.6666666666661</v>
      </c>
      <c r="I92" s="98">
        <f t="shared" si="28"/>
        <v>1016.6666666666661</v>
      </c>
      <c r="J92" s="98">
        <f t="shared" si="28"/>
        <v>1016.6666666666661</v>
      </c>
      <c r="K92" s="98">
        <f t="shared" si="28"/>
        <v>1016.6666666666661</v>
      </c>
      <c r="L92" s="98">
        <f t="shared" si="28"/>
        <v>1016.6666666666661</v>
      </c>
      <c r="M92" s="98">
        <f t="shared" si="28"/>
        <v>1016.6666666666661</v>
      </c>
      <c r="N92" s="98">
        <f t="shared" si="28"/>
        <v>1016.6666666666661</v>
      </c>
      <c r="O92" s="98">
        <f t="shared" si="28"/>
        <v>1016.6666666666661</v>
      </c>
      <c r="P92" s="98">
        <f t="shared" si="28"/>
        <v>1016.6666666666661</v>
      </c>
      <c r="Q92" s="98">
        <f t="shared" si="28"/>
        <v>1016.6666666666661</v>
      </c>
      <c r="R92" s="98">
        <f t="shared" si="28"/>
        <v>1016.6666666666661</v>
      </c>
      <c r="S92" s="98">
        <f t="shared" si="28"/>
        <v>1016.6666666666661</v>
      </c>
      <c r="T92" s="98">
        <f t="shared" si="28"/>
        <v>1016.6666666666661</v>
      </c>
      <c r="U92" s="98">
        <f t="shared" si="28"/>
        <v>1016.6666666666661</v>
      </c>
      <c r="V92" s="98">
        <f t="shared" si="28"/>
        <v>1016.6666666666661</v>
      </c>
      <c r="W92" s="98">
        <f t="shared" si="28"/>
        <v>1016.6666666666661</v>
      </c>
      <c r="X92" s="98">
        <f t="shared" si="28"/>
        <v>1016.6666666666661</v>
      </c>
      <c r="Y92" s="98">
        <f t="shared" si="28"/>
        <v>1016.6666666666661</v>
      </c>
      <c r="Z92" s="98">
        <f t="shared" si="28"/>
        <v>1016.6666666666661</v>
      </c>
      <c r="AA92" s="98">
        <f t="shared" si="28"/>
        <v>1016.6666666666661</v>
      </c>
      <c r="AB92" s="98">
        <f t="shared" si="28"/>
        <v>1016.6666666666661</v>
      </c>
      <c r="AC92" s="98">
        <f t="shared" si="28"/>
        <v>1016.6666666666661</v>
      </c>
      <c r="AD92" s="98">
        <f t="shared" si="28"/>
        <v>1016.6666666666661</v>
      </c>
      <c r="AE92" s="98">
        <f t="shared" si="28"/>
        <v>1016.6666666666661</v>
      </c>
      <c r="AF92" s="98">
        <f t="shared" si="28"/>
        <v>1016.6666666666661</v>
      </c>
      <c r="AG92" s="98">
        <f t="shared" si="28"/>
        <v>1016.6666666666661</v>
      </c>
      <c r="AH92" s="98">
        <f t="shared" si="28"/>
        <v>1016.6666666666661</v>
      </c>
      <c r="AI92" s="98">
        <f t="shared" si="28"/>
        <v>1016.6666666666661</v>
      </c>
      <c r="AJ92" s="98">
        <f t="shared" si="28"/>
        <v>1016.6666666666661</v>
      </c>
      <c r="AK92" s="98">
        <f t="shared" si="28"/>
        <v>1016.6666666666661</v>
      </c>
      <c r="AL92" s="98">
        <f t="shared" si="28"/>
        <v>1016.6666666666661</v>
      </c>
      <c r="AM92" s="98">
        <f t="shared" si="28"/>
        <v>1016.6666666666661</v>
      </c>
      <c r="AN92" s="98">
        <f t="shared" si="28"/>
        <v>1016.6666666666661</v>
      </c>
      <c r="AO92" s="98">
        <f t="shared" si="28"/>
        <v>1016.6666666666661</v>
      </c>
      <c r="AP92" s="98">
        <f t="shared" si="28"/>
        <v>1016.6666666666661</v>
      </c>
      <c r="AQ92" s="99">
        <f t="shared" si="28"/>
        <v>1016.6666666666661</v>
      </c>
    </row>
    <row r="93" spans="2:43" x14ac:dyDescent="0.25">
      <c r="B93" t="str">
        <f t="shared" si="26"/>
        <v xml:space="preserve">    - spese varie</v>
      </c>
      <c r="H93" s="97">
        <f t="shared" si="27"/>
        <v>1016.6666666666661</v>
      </c>
      <c r="I93" s="98">
        <f t="shared" si="28"/>
        <v>1016.6666666666661</v>
      </c>
      <c r="J93" s="98">
        <f t="shared" si="28"/>
        <v>1016.6666666666661</v>
      </c>
      <c r="K93" s="98">
        <f t="shared" si="28"/>
        <v>1016.6666666666661</v>
      </c>
      <c r="L93" s="98">
        <f t="shared" si="28"/>
        <v>1016.6666666666661</v>
      </c>
      <c r="M93" s="98">
        <f t="shared" si="28"/>
        <v>1016.6666666666661</v>
      </c>
      <c r="N93" s="98">
        <f t="shared" si="28"/>
        <v>1016.6666666666661</v>
      </c>
      <c r="O93" s="98">
        <f t="shared" si="28"/>
        <v>1016.6666666666661</v>
      </c>
      <c r="P93" s="98">
        <f t="shared" si="28"/>
        <v>1016.6666666666661</v>
      </c>
      <c r="Q93" s="98">
        <f t="shared" si="28"/>
        <v>1016.6666666666661</v>
      </c>
      <c r="R93" s="98">
        <f t="shared" si="28"/>
        <v>1016.6666666666661</v>
      </c>
      <c r="S93" s="98">
        <f t="shared" si="28"/>
        <v>1016.6666666666661</v>
      </c>
      <c r="T93" s="98">
        <f t="shared" si="28"/>
        <v>1016.6666666666661</v>
      </c>
      <c r="U93" s="98">
        <f t="shared" si="28"/>
        <v>1016.6666666666661</v>
      </c>
      <c r="V93" s="98">
        <f t="shared" si="28"/>
        <v>1016.6666666666661</v>
      </c>
      <c r="W93" s="98">
        <f t="shared" si="28"/>
        <v>1016.6666666666661</v>
      </c>
      <c r="X93" s="98">
        <f t="shared" si="28"/>
        <v>1016.6666666666661</v>
      </c>
      <c r="Y93" s="98">
        <f t="shared" si="28"/>
        <v>1016.6666666666661</v>
      </c>
      <c r="Z93" s="98">
        <f t="shared" si="28"/>
        <v>1016.6666666666661</v>
      </c>
      <c r="AA93" s="98">
        <f t="shared" si="28"/>
        <v>1016.6666666666661</v>
      </c>
      <c r="AB93" s="98">
        <f t="shared" si="28"/>
        <v>1016.6666666666661</v>
      </c>
      <c r="AC93" s="98">
        <f t="shared" si="28"/>
        <v>1016.6666666666661</v>
      </c>
      <c r="AD93" s="98">
        <f t="shared" si="28"/>
        <v>1016.6666666666661</v>
      </c>
      <c r="AE93" s="98">
        <f t="shared" si="28"/>
        <v>1016.6666666666661</v>
      </c>
      <c r="AF93" s="98">
        <f t="shared" si="28"/>
        <v>1016.6666666666661</v>
      </c>
      <c r="AG93" s="98">
        <f t="shared" si="28"/>
        <v>1016.6666666666661</v>
      </c>
      <c r="AH93" s="98">
        <f t="shared" si="28"/>
        <v>1016.6666666666661</v>
      </c>
      <c r="AI93" s="98">
        <f t="shared" si="28"/>
        <v>1016.6666666666661</v>
      </c>
      <c r="AJ93" s="98">
        <f t="shared" si="28"/>
        <v>1016.6666666666661</v>
      </c>
      <c r="AK93" s="98">
        <f t="shared" si="28"/>
        <v>1016.6666666666661</v>
      </c>
      <c r="AL93" s="98">
        <f t="shared" si="28"/>
        <v>1016.6666666666661</v>
      </c>
      <c r="AM93" s="98">
        <f t="shared" si="28"/>
        <v>1016.6666666666661</v>
      </c>
      <c r="AN93" s="98">
        <f t="shared" si="28"/>
        <v>1016.6666666666661</v>
      </c>
      <c r="AO93" s="98">
        <f t="shared" si="28"/>
        <v>1016.6666666666661</v>
      </c>
      <c r="AP93" s="98">
        <f t="shared" si="28"/>
        <v>1016.6666666666661</v>
      </c>
      <c r="AQ93" s="99">
        <f t="shared" si="28"/>
        <v>1016.6666666666661</v>
      </c>
    </row>
    <row r="94" spans="2:43" x14ac:dyDescent="0.25">
      <c r="B94" t="str">
        <f t="shared" si="26"/>
        <v xml:space="preserve">    - royalties</v>
      </c>
      <c r="H94" s="97">
        <f t="shared" si="27"/>
        <v>1016.6666666666661</v>
      </c>
      <c r="I94" s="98">
        <f t="shared" si="28"/>
        <v>1016.6666666666661</v>
      </c>
      <c r="J94" s="98">
        <f t="shared" si="28"/>
        <v>1016.6666666666661</v>
      </c>
      <c r="K94" s="98">
        <f t="shared" si="28"/>
        <v>1016.6666666666661</v>
      </c>
      <c r="L94" s="98">
        <f t="shared" si="28"/>
        <v>1016.6666666666661</v>
      </c>
      <c r="M94" s="98">
        <f t="shared" si="28"/>
        <v>1016.6666666666661</v>
      </c>
      <c r="N94" s="98">
        <f t="shared" si="28"/>
        <v>1016.6666666666661</v>
      </c>
      <c r="O94" s="98">
        <f t="shared" si="28"/>
        <v>1016.6666666666661</v>
      </c>
      <c r="P94" s="98">
        <f t="shared" si="28"/>
        <v>1016.6666666666661</v>
      </c>
      <c r="Q94" s="98">
        <f t="shared" si="28"/>
        <v>1016.6666666666661</v>
      </c>
      <c r="R94" s="98">
        <f t="shared" si="28"/>
        <v>1016.6666666666661</v>
      </c>
      <c r="S94" s="98">
        <f t="shared" si="28"/>
        <v>1016.6666666666661</v>
      </c>
      <c r="T94" s="98">
        <f t="shared" si="28"/>
        <v>1016.6666666666661</v>
      </c>
      <c r="U94" s="98">
        <f t="shared" si="28"/>
        <v>1016.6666666666661</v>
      </c>
      <c r="V94" s="98">
        <f t="shared" si="28"/>
        <v>1016.6666666666661</v>
      </c>
      <c r="W94" s="98">
        <f t="shared" si="28"/>
        <v>1016.6666666666661</v>
      </c>
      <c r="X94" s="98">
        <f t="shared" si="28"/>
        <v>1016.6666666666661</v>
      </c>
      <c r="Y94" s="98">
        <f t="shared" si="28"/>
        <v>1016.6666666666661</v>
      </c>
      <c r="Z94" s="98">
        <f t="shared" si="28"/>
        <v>1016.6666666666661</v>
      </c>
      <c r="AA94" s="98">
        <f t="shared" si="28"/>
        <v>1016.6666666666661</v>
      </c>
      <c r="AB94" s="98">
        <f t="shared" si="28"/>
        <v>1016.6666666666661</v>
      </c>
      <c r="AC94" s="98">
        <f t="shared" si="28"/>
        <v>1016.6666666666661</v>
      </c>
      <c r="AD94" s="98">
        <f t="shared" si="28"/>
        <v>1016.6666666666661</v>
      </c>
      <c r="AE94" s="98">
        <f t="shared" si="28"/>
        <v>1016.6666666666661</v>
      </c>
      <c r="AF94" s="98">
        <f t="shared" si="28"/>
        <v>1016.6666666666661</v>
      </c>
      <c r="AG94" s="98">
        <f t="shared" si="28"/>
        <v>1016.6666666666661</v>
      </c>
      <c r="AH94" s="98">
        <f t="shared" si="28"/>
        <v>1016.6666666666661</v>
      </c>
      <c r="AI94" s="98">
        <f t="shared" si="28"/>
        <v>1016.6666666666661</v>
      </c>
      <c r="AJ94" s="98">
        <f t="shared" si="28"/>
        <v>1016.6666666666661</v>
      </c>
      <c r="AK94" s="98">
        <f t="shared" si="28"/>
        <v>1016.6666666666661</v>
      </c>
      <c r="AL94" s="98">
        <f t="shared" si="28"/>
        <v>1016.6666666666661</v>
      </c>
      <c r="AM94" s="98">
        <f t="shared" si="28"/>
        <v>1016.6666666666661</v>
      </c>
      <c r="AN94" s="98">
        <f t="shared" si="28"/>
        <v>1016.6666666666661</v>
      </c>
      <c r="AO94" s="98">
        <f t="shared" si="28"/>
        <v>1016.6666666666661</v>
      </c>
      <c r="AP94" s="98">
        <f t="shared" si="28"/>
        <v>1016.6666666666661</v>
      </c>
      <c r="AQ94" s="99">
        <f t="shared" si="28"/>
        <v>1016.6666666666661</v>
      </c>
    </row>
    <row r="95" spans="2:43" x14ac:dyDescent="0.25">
      <c r="B95" t="str">
        <f t="shared" si="26"/>
        <v xml:space="preserve">    - consulenze legali, fiscali, notarili, ecc…</v>
      </c>
      <c r="H95" s="97">
        <f t="shared" si="27"/>
        <v>1016.6666666666661</v>
      </c>
      <c r="I95" s="98">
        <f t="shared" si="28"/>
        <v>1016.6666666666661</v>
      </c>
      <c r="J95" s="98">
        <f t="shared" si="28"/>
        <v>1016.6666666666661</v>
      </c>
      <c r="K95" s="98">
        <f t="shared" si="28"/>
        <v>1016.6666666666661</v>
      </c>
      <c r="L95" s="98">
        <f t="shared" si="28"/>
        <v>1016.6666666666661</v>
      </c>
      <c r="M95" s="98">
        <f t="shared" si="28"/>
        <v>1016.6666666666661</v>
      </c>
      <c r="N95" s="98">
        <f t="shared" si="28"/>
        <v>1016.6666666666661</v>
      </c>
      <c r="O95" s="98">
        <f t="shared" si="28"/>
        <v>1016.6666666666661</v>
      </c>
      <c r="P95" s="98">
        <f t="shared" si="28"/>
        <v>1016.6666666666661</v>
      </c>
      <c r="Q95" s="98">
        <f t="shared" si="28"/>
        <v>1016.6666666666661</v>
      </c>
      <c r="R95" s="98">
        <f t="shared" si="28"/>
        <v>1016.6666666666661</v>
      </c>
      <c r="S95" s="98">
        <f t="shared" si="28"/>
        <v>1016.6666666666661</v>
      </c>
      <c r="T95" s="98">
        <f t="shared" si="28"/>
        <v>1016.6666666666661</v>
      </c>
      <c r="U95" s="98">
        <f t="shared" si="28"/>
        <v>1016.6666666666661</v>
      </c>
      <c r="V95" s="98">
        <f t="shared" si="28"/>
        <v>1016.6666666666661</v>
      </c>
      <c r="W95" s="98">
        <f t="shared" si="28"/>
        <v>1016.6666666666661</v>
      </c>
      <c r="X95" s="98">
        <f t="shared" si="28"/>
        <v>1016.6666666666661</v>
      </c>
      <c r="Y95" s="98">
        <f t="shared" si="28"/>
        <v>1016.6666666666661</v>
      </c>
      <c r="Z95" s="98">
        <f t="shared" si="28"/>
        <v>1016.6666666666661</v>
      </c>
      <c r="AA95" s="98">
        <f t="shared" si="28"/>
        <v>1016.6666666666661</v>
      </c>
      <c r="AB95" s="98">
        <f t="shared" si="28"/>
        <v>1016.6666666666661</v>
      </c>
      <c r="AC95" s="98">
        <f t="shared" si="28"/>
        <v>1016.6666666666661</v>
      </c>
      <c r="AD95" s="98">
        <f t="shared" si="28"/>
        <v>1016.6666666666661</v>
      </c>
      <c r="AE95" s="98">
        <f t="shared" si="28"/>
        <v>1016.6666666666661</v>
      </c>
      <c r="AF95" s="98">
        <f t="shared" si="28"/>
        <v>1016.6666666666661</v>
      </c>
      <c r="AG95" s="98">
        <f t="shared" si="28"/>
        <v>1016.6666666666661</v>
      </c>
      <c r="AH95" s="98">
        <f t="shared" si="28"/>
        <v>1016.6666666666661</v>
      </c>
      <c r="AI95" s="98">
        <f t="shared" si="28"/>
        <v>1016.6666666666661</v>
      </c>
      <c r="AJ95" s="98">
        <f t="shared" si="28"/>
        <v>1016.6666666666661</v>
      </c>
      <c r="AK95" s="98">
        <f t="shared" si="28"/>
        <v>1016.6666666666661</v>
      </c>
      <c r="AL95" s="98">
        <f t="shared" si="28"/>
        <v>1016.6666666666661</v>
      </c>
      <c r="AM95" s="98">
        <f t="shared" si="28"/>
        <v>1016.6666666666661</v>
      </c>
      <c r="AN95" s="98">
        <f t="shared" si="28"/>
        <v>1016.6666666666661</v>
      </c>
      <c r="AO95" s="98">
        <f t="shared" si="28"/>
        <v>1016.6666666666661</v>
      </c>
      <c r="AP95" s="98">
        <f t="shared" si="28"/>
        <v>1016.6666666666661</v>
      </c>
      <c r="AQ95" s="99">
        <f t="shared" si="28"/>
        <v>1016.6666666666661</v>
      </c>
    </row>
    <row r="96" spans="2:43" x14ac:dyDescent="0.25">
      <c r="B96" t="str">
        <f t="shared" si="26"/>
        <v xml:space="preserve">    - compensi amministratori</v>
      </c>
      <c r="H96" s="97">
        <f t="shared" si="27"/>
        <v>0</v>
      </c>
      <c r="I96" s="98">
        <f t="shared" si="27"/>
        <v>0</v>
      </c>
      <c r="J96" s="98">
        <f t="shared" si="27"/>
        <v>0</v>
      </c>
      <c r="K96" s="98">
        <f t="shared" si="27"/>
        <v>0</v>
      </c>
      <c r="L96" s="98">
        <f t="shared" si="27"/>
        <v>0</v>
      </c>
      <c r="M96" s="98">
        <f t="shared" si="27"/>
        <v>0</v>
      </c>
      <c r="N96" s="98">
        <f t="shared" si="27"/>
        <v>0</v>
      </c>
      <c r="O96" s="98">
        <f t="shared" si="27"/>
        <v>0</v>
      </c>
      <c r="P96" s="98">
        <f t="shared" si="27"/>
        <v>0</v>
      </c>
      <c r="Q96" s="98">
        <f t="shared" si="27"/>
        <v>0</v>
      </c>
      <c r="R96" s="98">
        <f t="shared" si="27"/>
        <v>0</v>
      </c>
      <c r="S96" s="98">
        <f t="shared" si="27"/>
        <v>0</v>
      </c>
      <c r="T96" s="98">
        <f t="shared" si="27"/>
        <v>0</v>
      </c>
      <c r="U96" s="98">
        <f t="shared" si="27"/>
        <v>0</v>
      </c>
      <c r="V96" s="98">
        <f t="shared" si="27"/>
        <v>0</v>
      </c>
      <c r="W96" s="98">
        <f t="shared" si="27"/>
        <v>0</v>
      </c>
      <c r="X96" s="98">
        <f t="shared" ref="I96:AQ103" si="29">+X18+X44-X70</f>
        <v>0</v>
      </c>
      <c r="Y96" s="98">
        <f t="shared" si="29"/>
        <v>0</v>
      </c>
      <c r="Z96" s="98">
        <f t="shared" si="29"/>
        <v>0</v>
      </c>
      <c r="AA96" s="98">
        <f t="shared" si="29"/>
        <v>0</v>
      </c>
      <c r="AB96" s="98">
        <f t="shared" si="29"/>
        <v>0</v>
      </c>
      <c r="AC96" s="98">
        <f t="shared" si="29"/>
        <v>0</v>
      </c>
      <c r="AD96" s="98">
        <f t="shared" si="29"/>
        <v>0</v>
      </c>
      <c r="AE96" s="98">
        <f t="shared" si="29"/>
        <v>0</v>
      </c>
      <c r="AF96" s="98">
        <f t="shared" si="29"/>
        <v>0</v>
      </c>
      <c r="AG96" s="98">
        <f t="shared" si="29"/>
        <v>0</v>
      </c>
      <c r="AH96" s="98">
        <f t="shared" si="29"/>
        <v>0</v>
      </c>
      <c r="AI96" s="98">
        <f t="shared" si="29"/>
        <v>0</v>
      </c>
      <c r="AJ96" s="98">
        <f t="shared" si="29"/>
        <v>0</v>
      </c>
      <c r="AK96" s="98">
        <f t="shared" si="29"/>
        <v>0</v>
      </c>
      <c r="AL96" s="98">
        <f t="shared" si="29"/>
        <v>0</v>
      </c>
      <c r="AM96" s="98">
        <f t="shared" si="29"/>
        <v>0</v>
      </c>
      <c r="AN96" s="98">
        <f t="shared" si="29"/>
        <v>0</v>
      </c>
      <c r="AO96" s="98">
        <f t="shared" si="29"/>
        <v>0</v>
      </c>
      <c r="AP96" s="98">
        <f t="shared" si="29"/>
        <v>0</v>
      </c>
      <c r="AQ96" s="99">
        <f t="shared" si="29"/>
        <v>0</v>
      </c>
    </row>
    <row r="97" spans="2:43" x14ac:dyDescent="0.25">
      <c r="B97" t="str">
        <f t="shared" si="26"/>
        <v xml:space="preserve">    - spese postali</v>
      </c>
      <c r="H97" s="97">
        <f t="shared" si="27"/>
        <v>0</v>
      </c>
      <c r="I97" s="98">
        <f t="shared" si="29"/>
        <v>0</v>
      </c>
      <c r="J97" s="98">
        <f t="shared" si="29"/>
        <v>0</v>
      </c>
      <c r="K97" s="98">
        <f t="shared" si="29"/>
        <v>0</v>
      </c>
      <c r="L97" s="98">
        <f t="shared" si="29"/>
        <v>0</v>
      </c>
      <c r="M97" s="98">
        <f t="shared" si="29"/>
        <v>0</v>
      </c>
      <c r="N97" s="98">
        <f t="shared" si="29"/>
        <v>0</v>
      </c>
      <c r="O97" s="98">
        <f t="shared" si="29"/>
        <v>0</v>
      </c>
      <c r="P97" s="98">
        <f t="shared" si="29"/>
        <v>0</v>
      </c>
      <c r="Q97" s="98">
        <f t="shared" si="29"/>
        <v>0</v>
      </c>
      <c r="R97" s="98">
        <f t="shared" si="29"/>
        <v>0</v>
      </c>
      <c r="S97" s="98">
        <f t="shared" si="29"/>
        <v>0</v>
      </c>
      <c r="T97" s="98">
        <f t="shared" si="29"/>
        <v>0</v>
      </c>
      <c r="U97" s="98">
        <f t="shared" si="29"/>
        <v>0</v>
      </c>
      <c r="V97" s="98">
        <f t="shared" si="29"/>
        <v>0</v>
      </c>
      <c r="W97" s="98">
        <f t="shared" si="29"/>
        <v>0</v>
      </c>
      <c r="X97" s="98">
        <f t="shared" si="29"/>
        <v>0</v>
      </c>
      <c r="Y97" s="98">
        <f t="shared" si="29"/>
        <v>0</v>
      </c>
      <c r="Z97" s="98">
        <f t="shared" si="29"/>
        <v>0</v>
      </c>
      <c r="AA97" s="98">
        <f t="shared" si="29"/>
        <v>0</v>
      </c>
      <c r="AB97" s="98">
        <f t="shared" si="29"/>
        <v>0</v>
      </c>
      <c r="AC97" s="98">
        <f t="shared" si="29"/>
        <v>0</v>
      </c>
      <c r="AD97" s="98">
        <f t="shared" si="29"/>
        <v>0</v>
      </c>
      <c r="AE97" s="98">
        <f t="shared" si="29"/>
        <v>0</v>
      </c>
      <c r="AF97" s="98">
        <f t="shared" si="29"/>
        <v>0</v>
      </c>
      <c r="AG97" s="98">
        <f t="shared" si="29"/>
        <v>0</v>
      </c>
      <c r="AH97" s="98">
        <f t="shared" si="29"/>
        <v>0</v>
      </c>
      <c r="AI97" s="98">
        <f t="shared" si="29"/>
        <v>0</v>
      </c>
      <c r="AJ97" s="98">
        <f t="shared" si="29"/>
        <v>0</v>
      </c>
      <c r="AK97" s="98">
        <f t="shared" si="29"/>
        <v>0</v>
      </c>
      <c r="AL97" s="98">
        <f t="shared" si="29"/>
        <v>0</v>
      </c>
      <c r="AM97" s="98">
        <f t="shared" si="29"/>
        <v>0</v>
      </c>
      <c r="AN97" s="98">
        <f t="shared" si="29"/>
        <v>0</v>
      </c>
      <c r="AO97" s="98">
        <f t="shared" si="29"/>
        <v>0</v>
      </c>
      <c r="AP97" s="98">
        <f t="shared" si="29"/>
        <v>0</v>
      </c>
      <c r="AQ97" s="99">
        <f t="shared" si="29"/>
        <v>0</v>
      </c>
    </row>
    <row r="98" spans="2:43" x14ac:dyDescent="0.25">
      <c r="B98" t="str">
        <f t="shared" si="26"/>
        <v xml:space="preserve">    - oneri bancari</v>
      </c>
      <c r="H98" s="97">
        <f t="shared" ref="H98:H103" si="30">+H20+H46-H72</f>
        <v>0</v>
      </c>
      <c r="I98" s="98">
        <f t="shared" si="29"/>
        <v>0</v>
      </c>
      <c r="J98" s="98">
        <f t="shared" si="29"/>
        <v>0</v>
      </c>
      <c r="K98" s="98">
        <f t="shared" si="29"/>
        <v>0</v>
      </c>
      <c r="L98" s="98">
        <f t="shared" si="29"/>
        <v>0</v>
      </c>
      <c r="M98" s="98">
        <f t="shared" si="29"/>
        <v>0</v>
      </c>
      <c r="N98" s="98">
        <f t="shared" si="29"/>
        <v>0</v>
      </c>
      <c r="O98" s="98">
        <f t="shared" si="29"/>
        <v>0</v>
      </c>
      <c r="P98" s="98">
        <f t="shared" si="29"/>
        <v>0</v>
      </c>
      <c r="Q98" s="98">
        <f t="shared" si="29"/>
        <v>0</v>
      </c>
      <c r="R98" s="98">
        <f t="shared" si="29"/>
        <v>0</v>
      </c>
      <c r="S98" s="98">
        <f t="shared" si="29"/>
        <v>0</v>
      </c>
      <c r="T98" s="98">
        <f t="shared" si="29"/>
        <v>0</v>
      </c>
      <c r="U98" s="98">
        <f t="shared" si="29"/>
        <v>0</v>
      </c>
      <c r="V98" s="98">
        <f t="shared" si="29"/>
        <v>0</v>
      </c>
      <c r="W98" s="98">
        <f t="shared" si="29"/>
        <v>0</v>
      </c>
      <c r="X98" s="98">
        <f t="shared" si="29"/>
        <v>0</v>
      </c>
      <c r="Y98" s="98">
        <f t="shared" si="29"/>
        <v>0</v>
      </c>
      <c r="Z98" s="98">
        <f t="shared" si="29"/>
        <v>0</v>
      </c>
      <c r="AA98" s="98">
        <f t="shared" si="29"/>
        <v>0</v>
      </c>
      <c r="AB98" s="98">
        <f t="shared" si="29"/>
        <v>0</v>
      </c>
      <c r="AC98" s="98">
        <f t="shared" si="29"/>
        <v>0</v>
      </c>
      <c r="AD98" s="98">
        <f t="shared" si="29"/>
        <v>0</v>
      </c>
      <c r="AE98" s="98">
        <f t="shared" si="29"/>
        <v>0</v>
      </c>
      <c r="AF98" s="98">
        <f t="shared" si="29"/>
        <v>0</v>
      </c>
      <c r="AG98" s="98">
        <f t="shared" si="29"/>
        <v>0</v>
      </c>
      <c r="AH98" s="98">
        <f t="shared" si="29"/>
        <v>0</v>
      </c>
      <c r="AI98" s="98">
        <f t="shared" si="29"/>
        <v>0</v>
      </c>
      <c r="AJ98" s="98">
        <f t="shared" si="29"/>
        <v>0</v>
      </c>
      <c r="AK98" s="98">
        <f t="shared" si="29"/>
        <v>0</v>
      </c>
      <c r="AL98" s="98">
        <f t="shared" si="29"/>
        <v>0</v>
      </c>
      <c r="AM98" s="98">
        <f t="shared" si="29"/>
        <v>0</v>
      </c>
      <c r="AN98" s="98">
        <f t="shared" si="29"/>
        <v>0</v>
      </c>
      <c r="AO98" s="98">
        <f t="shared" si="29"/>
        <v>0</v>
      </c>
      <c r="AP98" s="98">
        <f t="shared" si="29"/>
        <v>0</v>
      </c>
      <c r="AQ98" s="99">
        <f t="shared" si="29"/>
        <v>0</v>
      </c>
    </row>
    <row r="99" spans="2:43" x14ac:dyDescent="0.25">
      <c r="B99" t="str">
        <f t="shared" si="26"/>
        <v xml:space="preserve">    - utenze</v>
      </c>
      <c r="H99" s="97">
        <f t="shared" si="30"/>
        <v>0</v>
      </c>
      <c r="I99" s="98">
        <f t="shared" si="29"/>
        <v>0</v>
      </c>
      <c r="J99" s="98">
        <f t="shared" si="29"/>
        <v>0</v>
      </c>
      <c r="K99" s="98">
        <f t="shared" si="29"/>
        <v>0</v>
      </c>
      <c r="L99" s="98">
        <f t="shared" si="29"/>
        <v>0</v>
      </c>
      <c r="M99" s="98">
        <f t="shared" si="29"/>
        <v>0</v>
      </c>
      <c r="N99" s="98">
        <f t="shared" si="29"/>
        <v>0</v>
      </c>
      <c r="O99" s="98">
        <f t="shared" si="29"/>
        <v>0</v>
      </c>
      <c r="P99" s="98">
        <f t="shared" si="29"/>
        <v>0</v>
      </c>
      <c r="Q99" s="98">
        <f t="shared" si="29"/>
        <v>0</v>
      </c>
      <c r="R99" s="98">
        <f t="shared" si="29"/>
        <v>0</v>
      </c>
      <c r="S99" s="98">
        <f t="shared" si="29"/>
        <v>0</v>
      </c>
      <c r="T99" s="98">
        <f t="shared" si="29"/>
        <v>0</v>
      </c>
      <c r="U99" s="98">
        <f t="shared" si="29"/>
        <v>0</v>
      </c>
      <c r="V99" s="98">
        <f t="shared" si="29"/>
        <v>0</v>
      </c>
      <c r="W99" s="98">
        <f t="shared" si="29"/>
        <v>0</v>
      </c>
      <c r="X99" s="98">
        <f t="shared" si="29"/>
        <v>0</v>
      </c>
      <c r="Y99" s="98">
        <f t="shared" si="29"/>
        <v>0</v>
      </c>
      <c r="Z99" s="98">
        <f t="shared" si="29"/>
        <v>0</v>
      </c>
      <c r="AA99" s="98">
        <f t="shared" si="29"/>
        <v>0</v>
      </c>
      <c r="AB99" s="98">
        <f t="shared" si="29"/>
        <v>0</v>
      </c>
      <c r="AC99" s="98">
        <f t="shared" si="29"/>
        <v>0</v>
      </c>
      <c r="AD99" s="98">
        <f t="shared" si="29"/>
        <v>0</v>
      </c>
      <c r="AE99" s="98">
        <f t="shared" si="29"/>
        <v>0</v>
      </c>
      <c r="AF99" s="98">
        <f t="shared" si="29"/>
        <v>0</v>
      </c>
      <c r="AG99" s="98">
        <f t="shared" si="29"/>
        <v>0</v>
      </c>
      <c r="AH99" s="98">
        <f t="shared" si="29"/>
        <v>0</v>
      </c>
      <c r="AI99" s="98">
        <f t="shared" si="29"/>
        <v>0</v>
      </c>
      <c r="AJ99" s="98">
        <f t="shared" si="29"/>
        <v>0</v>
      </c>
      <c r="AK99" s="98">
        <f t="shared" si="29"/>
        <v>0</v>
      </c>
      <c r="AL99" s="98">
        <f t="shared" si="29"/>
        <v>0</v>
      </c>
      <c r="AM99" s="98">
        <f t="shared" si="29"/>
        <v>0</v>
      </c>
      <c r="AN99" s="98">
        <f t="shared" si="29"/>
        <v>0</v>
      </c>
      <c r="AO99" s="98">
        <f t="shared" si="29"/>
        <v>0</v>
      </c>
      <c r="AP99" s="98">
        <f t="shared" si="29"/>
        <v>0</v>
      </c>
      <c r="AQ99" s="99">
        <f t="shared" si="29"/>
        <v>0</v>
      </c>
    </row>
    <row r="100" spans="2:43" x14ac:dyDescent="0.25">
      <c r="B100" t="str">
        <f t="shared" si="26"/>
        <v xml:space="preserve">    - affitti e locazioni passive</v>
      </c>
      <c r="H100" s="97">
        <f t="shared" si="30"/>
        <v>0</v>
      </c>
      <c r="I100" s="98">
        <f t="shared" si="29"/>
        <v>0</v>
      </c>
      <c r="J100" s="98">
        <f t="shared" si="29"/>
        <v>0</v>
      </c>
      <c r="K100" s="98">
        <f t="shared" si="29"/>
        <v>0</v>
      </c>
      <c r="L100" s="98">
        <f t="shared" si="29"/>
        <v>0</v>
      </c>
      <c r="M100" s="98">
        <f t="shared" si="29"/>
        <v>0</v>
      </c>
      <c r="N100" s="98">
        <f t="shared" si="29"/>
        <v>0</v>
      </c>
      <c r="O100" s="98">
        <f t="shared" si="29"/>
        <v>0</v>
      </c>
      <c r="P100" s="98">
        <f t="shared" si="29"/>
        <v>0</v>
      </c>
      <c r="Q100" s="98">
        <f t="shared" si="29"/>
        <v>0</v>
      </c>
      <c r="R100" s="98">
        <f t="shared" si="29"/>
        <v>0</v>
      </c>
      <c r="S100" s="98">
        <f t="shared" si="29"/>
        <v>0</v>
      </c>
      <c r="T100" s="98">
        <f t="shared" si="29"/>
        <v>0</v>
      </c>
      <c r="U100" s="98">
        <f t="shared" si="29"/>
        <v>0</v>
      </c>
      <c r="V100" s="98">
        <f t="shared" si="29"/>
        <v>0</v>
      </c>
      <c r="W100" s="98">
        <f t="shared" si="29"/>
        <v>0</v>
      </c>
      <c r="X100" s="98">
        <f t="shared" si="29"/>
        <v>0</v>
      </c>
      <c r="Y100" s="98">
        <f t="shared" si="29"/>
        <v>0</v>
      </c>
      <c r="Z100" s="98">
        <f t="shared" si="29"/>
        <v>0</v>
      </c>
      <c r="AA100" s="98">
        <f t="shared" si="29"/>
        <v>0</v>
      </c>
      <c r="AB100" s="98">
        <f t="shared" si="29"/>
        <v>0</v>
      </c>
      <c r="AC100" s="98">
        <f t="shared" si="29"/>
        <v>0</v>
      </c>
      <c r="AD100" s="98">
        <f t="shared" si="29"/>
        <v>0</v>
      </c>
      <c r="AE100" s="98">
        <f t="shared" si="29"/>
        <v>0</v>
      </c>
      <c r="AF100" s="98">
        <f t="shared" si="29"/>
        <v>0</v>
      </c>
      <c r="AG100" s="98">
        <f t="shared" si="29"/>
        <v>0</v>
      </c>
      <c r="AH100" s="98">
        <f t="shared" si="29"/>
        <v>0</v>
      </c>
      <c r="AI100" s="98">
        <f t="shared" si="29"/>
        <v>0</v>
      </c>
      <c r="AJ100" s="98">
        <f t="shared" si="29"/>
        <v>0</v>
      </c>
      <c r="AK100" s="98">
        <f t="shared" si="29"/>
        <v>0</v>
      </c>
      <c r="AL100" s="98">
        <f t="shared" si="29"/>
        <v>0</v>
      </c>
      <c r="AM100" s="98">
        <f t="shared" si="29"/>
        <v>0</v>
      </c>
      <c r="AN100" s="98">
        <f t="shared" si="29"/>
        <v>0</v>
      </c>
      <c r="AO100" s="98">
        <f t="shared" si="29"/>
        <v>0</v>
      </c>
      <c r="AP100" s="98">
        <f t="shared" si="29"/>
        <v>0</v>
      </c>
      <c r="AQ100" s="99">
        <f t="shared" si="29"/>
        <v>0</v>
      </c>
    </row>
    <row r="101" spans="2:43" x14ac:dyDescent="0.25">
      <c r="B101" t="str">
        <f t="shared" si="26"/>
        <v xml:space="preserve">    - altri costi amministrativi</v>
      </c>
      <c r="H101" s="97">
        <f t="shared" si="30"/>
        <v>0</v>
      </c>
      <c r="I101" s="98">
        <f t="shared" si="29"/>
        <v>0</v>
      </c>
      <c r="J101" s="98">
        <f t="shared" si="29"/>
        <v>0</v>
      </c>
      <c r="K101" s="98">
        <f t="shared" si="29"/>
        <v>0</v>
      </c>
      <c r="L101" s="98">
        <f t="shared" si="29"/>
        <v>0</v>
      </c>
      <c r="M101" s="98">
        <f t="shared" si="29"/>
        <v>0</v>
      </c>
      <c r="N101" s="98">
        <f t="shared" si="29"/>
        <v>0</v>
      </c>
      <c r="O101" s="98">
        <f t="shared" si="29"/>
        <v>0</v>
      </c>
      <c r="P101" s="98">
        <f t="shared" si="29"/>
        <v>0</v>
      </c>
      <c r="Q101" s="98">
        <f t="shared" si="29"/>
        <v>0</v>
      </c>
      <c r="R101" s="98">
        <f t="shared" si="29"/>
        <v>0</v>
      </c>
      <c r="S101" s="98">
        <f t="shared" si="29"/>
        <v>0</v>
      </c>
      <c r="T101" s="98">
        <f t="shared" si="29"/>
        <v>0</v>
      </c>
      <c r="U101" s="98">
        <f t="shared" si="29"/>
        <v>0</v>
      </c>
      <c r="V101" s="98">
        <f t="shared" si="29"/>
        <v>0</v>
      </c>
      <c r="W101" s="98">
        <f t="shared" si="29"/>
        <v>0</v>
      </c>
      <c r="X101" s="98">
        <f t="shared" si="29"/>
        <v>0</v>
      </c>
      <c r="Y101" s="98">
        <f t="shared" si="29"/>
        <v>0</v>
      </c>
      <c r="Z101" s="98">
        <f t="shared" si="29"/>
        <v>0</v>
      </c>
      <c r="AA101" s="98">
        <f t="shared" si="29"/>
        <v>0</v>
      </c>
      <c r="AB101" s="98">
        <f t="shared" si="29"/>
        <v>0</v>
      </c>
      <c r="AC101" s="98">
        <f t="shared" si="29"/>
        <v>0</v>
      </c>
      <c r="AD101" s="98">
        <f t="shared" si="29"/>
        <v>0</v>
      </c>
      <c r="AE101" s="98">
        <f t="shared" si="29"/>
        <v>0</v>
      </c>
      <c r="AF101" s="98">
        <f t="shared" si="29"/>
        <v>0</v>
      </c>
      <c r="AG101" s="98">
        <f t="shared" si="29"/>
        <v>0</v>
      </c>
      <c r="AH101" s="98">
        <f t="shared" si="29"/>
        <v>0</v>
      </c>
      <c r="AI101" s="98">
        <f t="shared" si="29"/>
        <v>0</v>
      </c>
      <c r="AJ101" s="98">
        <f t="shared" si="29"/>
        <v>0</v>
      </c>
      <c r="AK101" s="98">
        <f t="shared" si="29"/>
        <v>0</v>
      </c>
      <c r="AL101" s="98">
        <f t="shared" si="29"/>
        <v>0</v>
      </c>
      <c r="AM101" s="98">
        <f t="shared" si="29"/>
        <v>0</v>
      </c>
      <c r="AN101" s="98">
        <f t="shared" si="29"/>
        <v>0</v>
      </c>
      <c r="AO101" s="98">
        <f t="shared" si="29"/>
        <v>0</v>
      </c>
      <c r="AP101" s="98">
        <f t="shared" si="29"/>
        <v>0</v>
      </c>
      <c r="AQ101" s="99">
        <f t="shared" si="29"/>
        <v>0</v>
      </c>
    </row>
    <row r="102" spans="2:43" x14ac:dyDescent="0.25">
      <c r="B102" t="str">
        <f t="shared" si="26"/>
        <v xml:space="preserve">    - costi diversi</v>
      </c>
      <c r="H102" s="97">
        <f t="shared" si="30"/>
        <v>0</v>
      </c>
      <c r="I102" s="98">
        <f t="shared" si="29"/>
        <v>0</v>
      </c>
      <c r="J102" s="98">
        <f t="shared" si="29"/>
        <v>0</v>
      </c>
      <c r="K102" s="98">
        <f t="shared" si="29"/>
        <v>0</v>
      </c>
      <c r="L102" s="98">
        <f t="shared" si="29"/>
        <v>0</v>
      </c>
      <c r="M102" s="98">
        <f t="shared" si="29"/>
        <v>0</v>
      </c>
      <c r="N102" s="98">
        <f t="shared" si="29"/>
        <v>0</v>
      </c>
      <c r="O102" s="98">
        <f t="shared" si="29"/>
        <v>0</v>
      </c>
      <c r="P102" s="98">
        <f t="shared" si="29"/>
        <v>0</v>
      </c>
      <c r="Q102" s="98">
        <f t="shared" si="29"/>
        <v>0</v>
      </c>
      <c r="R102" s="98">
        <f t="shared" si="29"/>
        <v>0</v>
      </c>
      <c r="S102" s="98">
        <f t="shared" si="29"/>
        <v>0</v>
      </c>
      <c r="T102" s="98">
        <f t="shared" si="29"/>
        <v>0</v>
      </c>
      <c r="U102" s="98">
        <f t="shared" si="29"/>
        <v>0</v>
      </c>
      <c r="V102" s="98">
        <f t="shared" si="29"/>
        <v>0</v>
      </c>
      <c r="W102" s="98">
        <f t="shared" si="29"/>
        <v>0</v>
      </c>
      <c r="X102" s="98">
        <f t="shared" si="29"/>
        <v>0</v>
      </c>
      <c r="Y102" s="98">
        <f t="shared" si="29"/>
        <v>0</v>
      </c>
      <c r="Z102" s="98">
        <f t="shared" si="29"/>
        <v>0</v>
      </c>
      <c r="AA102" s="98">
        <f t="shared" si="29"/>
        <v>0</v>
      </c>
      <c r="AB102" s="98">
        <f t="shared" si="29"/>
        <v>0</v>
      </c>
      <c r="AC102" s="98">
        <f t="shared" si="29"/>
        <v>0</v>
      </c>
      <c r="AD102" s="98">
        <f t="shared" si="29"/>
        <v>0</v>
      </c>
      <c r="AE102" s="98">
        <f t="shared" si="29"/>
        <v>0</v>
      </c>
      <c r="AF102" s="98">
        <f t="shared" si="29"/>
        <v>0</v>
      </c>
      <c r="AG102" s="98">
        <f t="shared" si="29"/>
        <v>0</v>
      </c>
      <c r="AH102" s="98">
        <f t="shared" si="29"/>
        <v>0</v>
      </c>
      <c r="AI102" s="98">
        <f t="shared" si="29"/>
        <v>0</v>
      </c>
      <c r="AJ102" s="98">
        <f t="shared" si="29"/>
        <v>0</v>
      </c>
      <c r="AK102" s="98">
        <f t="shared" si="29"/>
        <v>0</v>
      </c>
      <c r="AL102" s="98">
        <f t="shared" si="29"/>
        <v>0</v>
      </c>
      <c r="AM102" s="98">
        <f t="shared" si="29"/>
        <v>0</v>
      </c>
      <c r="AN102" s="98">
        <f t="shared" si="29"/>
        <v>0</v>
      </c>
      <c r="AO102" s="98">
        <f t="shared" si="29"/>
        <v>0</v>
      </c>
      <c r="AP102" s="98">
        <f t="shared" si="29"/>
        <v>0</v>
      </c>
      <c r="AQ102" s="99">
        <f t="shared" si="29"/>
        <v>0</v>
      </c>
    </row>
    <row r="103" spans="2:43" ht="15.75" thickBot="1" x14ac:dyDescent="0.3">
      <c r="B103" t="str">
        <f t="shared" si="26"/>
        <v xml:space="preserve">    - premi assicurativi</v>
      </c>
      <c r="H103" s="100">
        <f t="shared" si="30"/>
        <v>0</v>
      </c>
      <c r="I103" s="101">
        <f t="shared" si="29"/>
        <v>0</v>
      </c>
      <c r="J103" s="101">
        <f t="shared" si="29"/>
        <v>0</v>
      </c>
      <c r="K103" s="101">
        <f t="shared" si="29"/>
        <v>0</v>
      </c>
      <c r="L103" s="101">
        <f t="shared" si="29"/>
        <v>0</v>
      </c>
      <c r="M103" s="101">
        <f t="shared" si="29"/>
        <v>0</v>
      </c>
      <c r="N103" s="101">
        <f t="shared" si="29"/>
        <v>0</v>
      </c>
      <c r="O103" s="101">
        <f t="shared" si="29"/>
        <v>0</v>
      </c>
      <c r="P103" s="101">
        <f t="shared" si="29"/>
        <v>0</v>
      </c>
      <c r="Q103" s="101">
        <f t="shared" si="29"/>
        <v>0</v>
      </c>
      <c r="R103" s="101">
        <f t="shared" si="29"/>
        <v>0</v>
      </c>
      <c r="S103" s="101">
        <f t="shared" si="29"/>
        <v>0</v>
      </c>
      <c r="T103" s="101">
        <f t="shared" si="29"/>
        <v>0</v>
      </c>
      <c r="U103" s="101">
        <f t="shared" si="29"/>
        <v>0</v>
      </c>
      <c r="V103" s="101">
        <f t="shared" si="29"/>
        <v>0</v>
      </c>
      <c r="W103" s="101">
        <f t="shared" si="29"/>
        <v>0</v>
      </c>
      <c r="X103" s="101">
        <f t="shared" si="29"/>
        <v>0</v>
      </c>
      <c r="Y103" s="101">
        <f t="shared" si="29"/>
        <v>0</v>
      </c>
      <c r="Z103" s="101">
        <f t="shared" si="29"/>
        <v>0</v>
      </c>
      <c r="AA103" s="101">
        <f t="shared" si="29"/>
        <v>0</v>
      </c>
      <c r="AB103" s="101">
        <f t="shared" si="29"/>
        <v>0</v>
      </c>
      <c r="AC103" s="101">
        <f t="shared" si="29"/>
        <v>0</v>
      </c>
      <c r="AD103" s="101">
        <f t="shared" si="29"/>
        <v>0</v>
      </c>
      <c r="AE103" s="101">
        <f t="shared" si="29"/>
        <v>0</v>
      </c>
      <c r="AF103" s="101">
        <f t="shared" si="29"/>
        <v>0</v>
      </c>
      <c r="AG103" s="101">
        <f t="shared" si="29"/>
        <v>0</v>
      </c>
      <c r="AH103" s="101">
        <f t="shared" ref="AH103:AQ103" si="31">+AH25+AH51-AH77</f>
        <v>0</v>
      </c>
      <c r="AI103" s="101">
        <f t="shared" si="31"/>
        <v>0</v>
      </c>
      <c r="AJ103" s="101">
        <f t="shared" si="31"/>
        <v>0</v>
      </c>
      <c r="AK103" s="101">
        <f t="shared" si="31"/>
        <v>0</v>
      </c>
      <c r="AL103" s="101">
        <f t="shared" si="31"/>
        <v>0</v>
      </c>
      <c r="AM103" s="101">
        <f t="shared" si="31"/>
        <v>0</v>
      </c>
      <c r="AN103" s="101">
        <f t="shared" si="31"/>
        <v>0</v>
      </c>
      <c r="AO103" s="101">
        <f t="shared" si="31"/>
        <v>0</v>
      </c>
      <c r="AP103" s="101">
        <f t="shared" si="31"/>
        <v>0</v>
      </c>
      <c r="AQ103" s="102">
        <f t="shared" si="31"/>
        <v>0</v>
      </c>
    </row>
    <row r="104" spans="2:43" x14ac:dyDescent="0.25">
      <c r="H104" s="105">
        <f>SUM(H81:H103)</f>
        <v>13846.999999999995</v>
      </c>
      <c r="I104" s="105">
        <f t="shared" ref="I104:AQ104" si="32">SUM(I81:I103)</f>
        <v>13846.999999999995</v>
      </c>
      <c r="J104" s="105">
        <f t="shared" si="32"/>
        <v>13846.999999999995</v>
      </c>
      <c r="K104" s="105">
        <f t="shared" si="32"/>
        <v>13846.999999999995</v>
      </c>
      <c r="L104" s="105">
        <f t="shared" si="32"/>
        <v>13846.999999999995</v>
      </c>
      <c r="M104" s="105">
        <f t="shared" si="32"/>
        <v>13846.999999999995</v>
      </c>
      <c r="N104" s="105">
        <f t="shared" si="32"/>
        <v>13846.999999999995</v>
      </c>
      <c r="O104" s="105">
        <f t="shared" si="32"/>
        <v>13846.999999999995</v>
      </c>
      <c r="P104" s="105">
        <f t="shared" si="32"/>
        <v>13846.999999999995</v>
      </c>
      <c r="Q104" s="105">
        <f t="shared" si="32"/>
        <v>13846.999999999995</v>
      </c>
      <c r="R104" s="105">
        <f t="shared" si="32"/>
        <v>13846.999999999995</v>
      </c>
      <c r="S104" s="105">
        <f t="shared" si="32"/>
        <v>13846.999999999995</v>
      </c>
      <c r="T104" s="105">
        <f t="shared" si="32"/>
        <v>13846.999999999995</v>
      </c>
      <c r="U104" s="105">
        <f t="shared" si="32"/>
        <v>13846.999999999995</v>
      </c>
      <c r="V104" s="105">
        <f t="shared" si="32"/>
        <v>13846.999999999995</v>
      </c>
      <c r="W104" s="105">
        <f t="shared" si="32"/>
        <v>13846.999999999995</v>
      </c>
      <c r="X104" s="105">
        <f t="shared" si="32"/>
        <v>13846.999999999995</v>
      </c>
      <c r="Y104" s="105">
        <f t="shared" si="32"/>
        <v>13846.999999999995</v>
      </c>
      <c r="Z104" s="105">
        <f t="shared" si="32"/>
        <v>13846.999999999995</v>
      </c>
      <c r="AA104" s="105">
        <f t="shared" si="32"/>
        <v>13846.999999999995</v>
      </c>
      <c r="AB104" s="105">
        <f t="shared" si="32"/>
        <v>13846.999999999995</v>
      </c>
      <c r="AC104" s="105">
        <f t="shared" si="32"/>
        <v>13846.999999999995</v>
      </c>
      <c r="AD104" s="105">
        <f t="shared" si="32"/>
        <v>13846.999999999995</v>
      </c>
      <c r="AE104" s="105">
        <f t="shared" si="32"/>
        <v>13846.999999999995</v>
      </c>
      <c r="AF104" s="105">
        <f t="shared" si="32"/>
        <v>13846.999999999995</v>
      </c>
      <c r="AG104" s="105">
        <f t="shared" si="32"/>
        <v>13846.999999999995</v>
      </c>
      <c r="AH104" s="105">
        <f t="shared" si="32"/>
        <v>13846.999999999995</v>
      </c>
      <c r="AI104" s="105">
        <f t="shared" si="32"/>
        <v>13846.999999999995</v>
      </c>
      <c r="AJ104" s="105">
        <f t="shared" si="32"/>
        <v>13846.999999999995</v>
      </c>
      <c r="AK104" s="105">
        <f t="shared" si="32"/>
        <v>13846.999999999995</v>
      </c>
      <c r="AL104" s="105">
        <f t="shared" si="32"/>
        <v>13846.999999999995</v>
      </c>
      <c r="AM104" s="105">
        <f t="shared" si="32"/>
        <v>13846.999999999995</v>
      </c>
      <c r="AN104" s="105">
        <f t="shared" si="32"/>
        <v>13846.999999999995</v>
      </c>
      <c r="AO104" s="105">
        <f t="shared" si="32"/>
        <v>13846.999999999995</v>
      </c>
      <c r="AP104" s="105">
        <f t="shared" si="32"/>
        <v>13846.999999999995</v>
      </c>
      <c r="AQ104" s="105">
        <f t="shared" si="32"/>
        <v>13846.999999999995</v>
      </c>
    </row>
  </sheetData>
  <dataValidations count="1">
    <dataValidation type="list" allowBlank="1" showInputMessage="1" showErrorMessage="1" sqref="F3:G25">
      <formula1>$A$3:$A$7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2:AO36"/>
  <sheetViews>
    <sheetView showGridLines="0" topLeftCell="T1" workbookViewId="0">
      <selection activeCell="F3" sqref="F3:AN22"/>
    </sheetView>
  </sheetViews>
  <sheetFormatPr defaultRowHeight="15" x14ac:dyDescent="0.25"/>
  <cols>
    <col min="2" max="2" width="16.140625" bestFit="1" customWidth="1"/>
    <col min="3" max="3" width="10.7109375" customWidth="1"/>
    <col min="4" max="4" width="2.28515625" customWidth="1"/>
    <col min="5" max="5" width="10.85546875" customWidth="1"/>
    <col min="6" max="6" width="10.85546875" bestFit="1" customWidth="1"/>
    <col min="7" max="7" width="10.42578125" bestFit="1" customWidth="1"/>
    <col min="9" max="9" width="11.42578125" bestFit="1" customWidth="1"/>
    <col min="11" max="11" width="10.42578125" bestFit="1" customWidth="1"/>
    <col min="41" max="41" width="9" bestFit="1" customWidth="1"/>
  </cols>
  <sheetData>
    <row r="2" spans="2:41" s="48" customFormat="1" ht="15.75" thickBot="1" x14ac:dyDescent="0.3">
      <c r="B2" s="48" t="s">
        <v>141</v>
      </c>
      <c r="F2" s="49" t="str">
        <f>+SPanno!D6</f>
        <v>ANNO 1</v>
      </c>
      <c r="G2" s="49" t="str">
        <f>+SPanno!E6</f>
        <v>ANNO 2</v>
      </c>
      <c r="H2" s="49" t="str">
        <f>+SPanno!F6</f>
        <v>ANNO 3</v>
      </c>
      <c r="I2" s="49" t="str">
        <f>+SPanno!G6</f>
        <v>ANNO 4</v>
      </c>
      <c r="J2" s="49" t="str">
        <f>+SPanno!H6</f>
        <v>ANNO 5</v>
      </c>
      <c r="K2" s="49" t="str">
        <f>+SPanno!I6</f>
        <v>ANNO 6</v>
      </c>
      <c r="L2" s="49" t="str">
        <f>+SPanno!J6</f>
        <v>ANNO 7</v>
      </c>
      <c r="M2" s="49" t="str">
        <f>+SPanno!K6</f>
        <v>ANNO 8</v>
      </c>
      <c r="N2" s="49" t="str">
        <f>+SPanno!L6</f>
        <v>ANNO 9</v>
      </c>
      <c r="O2" s="49" t="str">
        <f>+SPanno!M6</f>
        <v>ANNO 10</v>
      </c>
      <c r="P2" s="49" t="str">
        <f>+SPanno!N6</f>
        <v>ANNO 11</v>
      </c>
      <c r="Q2" s="49" t="str">
        <f>+SPanno!O6</f>
        <v>ANNO 12</v>
      </c>
      <c r="R2" s="49" t="str">
        <f>+SPanno!P6</f>
        <v>ANNO 13</v>
      </c>
      <c r="S2" s="49" t="str">
        <f>+SPanno!Q6</f>
        <v>ANNO 14</v>
      </c>
      <c r="T2" s="49" t="str">
        <f>+SPanno!R6</f>
        <v>ANNO 15</v>
      </c>
      <c r="U2" s="49" t="str">
        <f>+SPanno!S6</f>
        <v>ANNO 16</v>
      </c>
      <c r="V2" s="49" t="str">
        <f>+SPanno!T6</f>
        <v>ANNO 17</v>
      </c>
      <c r="W2" s="49" t="str">
        <f>+SPanno!U6</f>
        <v>ANNO 18</v>
      </c>
      <c r="X2" s="49" t="str">
        <f>+SPanno!V6</f>
        <v>ANNO 19</v>
      </c>
      <c r="Y2" s="49" t="str">
        <f>+SPanno!W6</f>
        <v>ANNO 20</v>
      </c>
      <c r="Z2" s="49" t="str">
        <f>+SPanno!X6</f>
        <v>ANNO 21</v>
      </c>
      <c r="AA2" s="49" t="str">
        <f>+SPanno!Y6</f>
        <v>ANNO 22</v>
      </c>
      <c r="AB2" s="49" t="str">
        <f>+SPanno!Z6</f>
        <v>ANNO 23</v>
      </c>
      <c r="AC2" s="49" t="str">
        <f>+SPanno!AA6</f>
        <v>ANNO 24</v>
      </c>
      <c r="AD2" s="49" t="str">
        <f>+SPanno!AB6</f>
        <v>ANNO 25</v>
      </c>
      <c r="AE2" s="49" t="str">
        <f>+SPanno!AC6</f>
        <v>ANNO 26</v>
      </c>
      <c r="AF2" s="49" t="str">
        <f>+SPanno!AD6</f>
        <v>ANNO 27</v>
      </c>
      <c r="AG2" s="49" t="str">
        <f>+SPanno!AE6</f>
        <v>ANNO 28</v>
      </c>
      <c r="AH2" s="49" t="str">
        <f>+SPanno!AF6</f>
        <v>ANNO 29</v>
      </c>
      <c r="AI2" s="49" t="str">
        <f>+SPanno!AG6</f>
        <v>ANNO 30</v>
      </c>
      <c r="AJ2" s="49" t="str">
        <f>+SPanno!AH6</f>
        <v>ANNO 31</v>
      </c>
      <c r="AK2" s="49" t="str">
        <f>+SPanno!AI6</f>
        <v>ANNO 32</v>
      </c>
      <c r="AL2" s="49" t="str">
        <f>+SPanno!AJ6</f>
        <v>ANNO 33</v>
      </c>
      <c r="AM2" s="49" t="str">
        <f>+SPanno!AK6</f>
        <v>ANNO 34</v>
      </c>
      <c r="AN2" s="49" t="str">
        <f>+SPanno!AL6</f>
        <v>ANNO 35</v>
      </c>
      <c r="AO2" s="49" t="str">
        <f>+SPanno!AM6</f>
        <v>ANNO 36</v>
      </c>
    </row>
    <row r="3" spans="2:41" ht="15.75" thickBot="1" x14ac:dyDescent="0.3">
      <c r="B3" s="41" t="s">
        <v>442</v>
      </c>
      <c r="C3" s="119"/>
      <c r="F3" s="129">
        <v>5000</v>
      </c>
      <c r="G3" s="129">
        <v>5000</v>
      </c>
      <c r="H3" s="129">
        <v>5000</v>
      </c>
      <c r="I3" s="129">
        <v>5000</v>
      </c>
      <c r="J3" s="129">
        <v>5000</v>
      </c>
      <c r="K3" s="129">
        <v>5000</v>
      </c>
      <c r="L3" s="129">
        <v>5000</v>
      </c>
      <c r="M3" s="129">
        <v>5000</v>
      </c>
      <c r="N3" s="129">
        <v>5000</v>
      </c>
      <c r="O3" s="129">
        <v>5000</v>
      </c>
      <c r="P3" s="129">
        <v>5000</v>
      </c>
      <c r="Q3" s="129">
        <v>5000</v>
      </c>
      <c r="R3" s="129">
        <v>5000</v>
      </c>
      <c r="S3" s="129">
        <v>5000</v>
      </c>
      <c r="T3" s="129">
        <v>5000</v>
      </c>
      <c r="U3" s="129">
        <v>5000</v>
      </c>
      <c r="V3" s="129">
        <v>5000</v>
      </c>
      <c r="W3" s="129">
        <v>5000</v>
      </c>
      <c r="X3" s="129">
        <v>5000</v>
      </c>
      <c r="Y3" s="129">
        <v>5000</v>
      </c>
      <c r="Z3" s="129">
        <v>5000</v>
      </c>
      <c r="AA3" s="129">
        <v>5000</v>
      </c>
      <c r="AB3" s="129">
        <v>5000</v>
      </c>
      <c r="AC3" s="129">
        <v>5000</v>
      </c>
      <c r="AD3" s="129">
        <v>5000</v>
      </c>
      <c r="AE3" s="129">
        <v>5000</v>
      </c>
      <c r="AF3" s="129">
        <v>5000</v>
      </c>
      <c r="AG3" s="129">
        <v>5000</v>
      </c>
      <c r="AH3" s="129">
        <v>5000</v>
      </c>
      <c r="AI3" s="129">
        <v>5000</v>
      </c>
      <c r="AJ3" s="129">
        <v>5000</v>
      </c>
      <c r="AK3" s="129">
        <v>5000</v>
      </c>
      <c r="AL3" s="129">
        <v>5000</v>
      </c>
      <c r="AM3" s="129">
        <v>5000</v>
      </c>
      <c r="AN3" s="129">
        <v>5000</v>
      </c>
      <c r="AO3" s="129">
        <v>10000</v>
      </c>
    </row>
    <row r="4" spans="2:41" ht="15.75" thickBot="1" x14ac:dyDescent="0.3">
      <c r="B4" s="41" t="s">
        <v>443</v>
      </c>
      <c r="C4" s="119"/>
      <c r="F4" s="129">
        <v>5000</v>
      </c>
      <c r="G4" s="129">
        <v>5000</v>
      </c>
      <c r="H4" s="129">
        <v>5000</v>
      </c>
      <c r="I4" s="129">
        <v>5000</v>
      </c>
      <c r="J4" s="129">
        <v>5000</v>
      </c>
      <c r="K4" s="129">
        <v>5000</v>
      </c>
      <c r="L4" s="129">
        <v>5000</v>
      </c>
      <c r="M4" s="129">
        <v>5000</v>
      </c>
      <c r="N4" s="129">
        <v>5000</v>
      </c>
      <c r="O4" s="129">
        <v>5000</v>
      </c>
      <c r="P4" s="129">
        <v>5000</v>
      </c>
      <c r="Q4" s="129">
        <v>5000</v>
      </c>
      <c r="R4" s="129">
        <v>5000</v>
      </c>
      <c r="S4" s="129">
        <v>5000</v>
      </c>
      <c r="T4" s="129">
        <v>5000</v>
      </c>
      <c r="U4" s="129">
        <v>5000</v>
      </c>
      <c r="V4" s="129">
        <v>5000</v>
      </c>
      <c r="W4" s="129">
        <v>5000</v>
      </c>
      <c r="X4" s="129">
        <v>5000</v>
      </c>
      <c r="Y4" s="129">
        <v>5000</v>
      </c>
      <c r="Z4" s="129">
        <v>5000</v>
      </c>
      <c r="AA4" s="129">
        <v>5000</v>
      </c>
      <c r="AB4" s="129">
        <v>5000</v>
      </c>
      <c r="AC4" s="129">
        <v>5000</v>
      </c>
      <c r="AD4" s="129">
        <v>5000</v>
      </c>
      <c r="AE4" s="129">
        <v>5000</v>
      </c>
      <c r="AF4" s="129">
        <v>5000</v>
      </c>
      <c r="AG4" s="129">
        <v>5000</v>
      </c>
      <c r="AH4" s="129">
        <v>5000</v>
      </c>
      <c r="AI4" s="129">
        <v>5000</v>
      </c>
      <c r="AJ4" s="129">
        <v>5000</v>
      </c>
      <c r="AK4" s="129">
        <v>5000</v>
      </c>
      <c r="AL4" s="129">
        <v>5000</v>
      </c>
      <c r="AM4" s="129">
        <v>5000</v>
      </c>
      <c r="AN4" s="129">
        <v>5000</v>
      </c>
      <c r="AO4" s="129">
        <v>10000</v>
      </c>
    </row>
    <row r="5" spans="2:41" ht="15.75" thickBot="1" x14ac:dyDescent="0.3">
      <c r="B5" s="41" t="s">
        <v>444</v>
      </c>
      <c r="C5" s="119"/>
      <c r="F5" s="129">
        <v>5000</v>
      </c>
      <c r="G5" s="129">
        <v>5000</v>
      </c>
      <c r="H5" s="129">
        <v>5000</v>
      </c>
      <c r="I5" s="129">
        <v>5000</v>
      </c>
      <c r="J5" s="129">
        <v>5000</v>
      </c>
      <c r="K5" s="129">
        <v>5000</v>
      </c>
      <c r="L5" s="129">
        <v>5000</v>
      </c>
      <c r="M5" s="129">
        <v>5000</v>
      </c>
      <c r="N5" s="129">
        <v>5000</v>
      </c>
      <c r="O5" s="129">
        <v>5000</v>
      </c>
      <c r="P5" s="129">
        <v>5000</v>
      </c>
      <c r="Q5" s="129">
        <v>5000</v>
      </c>
      <c r="R5" s="129">
        <v>5000</v>
      </c>
      <c r="S5" s="129">
        <v>5000</v>
      </c>
      <c r="T5" s="129">
        <v>5000</v>
      </c>
      <c r="U5" s="129">
        <v>5000</v>
      </c>
      <c r="V5" s="129">
        <v>5000</v>
      </c>
      <c r="W5" s="129">
        <v>5000</v>
      </c>
      <c r="X5" s="129">
        <v>5000</v>
      </c>
      <c r="Y5" s="129">
        <v>5000</v>
      </c>
      <c r="Z5" s="129">
        <v>5000</v>
      </c>
      <c r="AA5" s="129">
        <v>5000</v>
      </c>
      <c r="AB5" s="129">
        <v>5000</v>
      </c>
      <c r="AC5" s="129">
        <v>5000</v>
      </c>
      <c r="AD5" s="129">
        <v>5000</v>
      </c>
      <c r="AE5" s="129">
        <v>5000</v>
      </c>
      <c r="AF5" s="129">
        <v>5000</v>
      </c>
      <c r="AG5" s="129">
        <v>5000</v>
      </c>
      <c r="AH5" s="129">
        <v>5000</v>
      </c>
      <c r="AI5" s="129">
        <v>5000</v>
      </c>
      <c r="AJ5" s="129">
        <v>5000</v>
      </c>
      <c r="AK5" s="129">
        <v>5000</v>
      </c>
      <c r="AL5" s="129">
        <v>5000</v>
      </c>
      <c r="AM5" s="129">
        <v>5000</v>
      </c>
      <c r="AN5" s="129">
        <v>5000</v>
      </c>
      <c r="AO5" s="129">
        <v>10000</v>
      </c>
    </row>
    <row r="6" spans="2:41" ht="15.75" thickBot="1" x14ac:dyDescent="0.3">
      <c r="B6" s="41" t="s">
        <v>445</v>
      </c>
      <c r="C6" s="119"/>
      <c r="F6" s="129">
        <v>5000</v>
      </c>
      <c r="G6" s="129">
        <v>5000</v>
      </c>
      <c r="H6" s="129">
        <v>5000</v>
      </c>
      <c r="I6" s="129">
        <v>5000</v>
      </c>
      <c r="J6" s="129">
        <v>5000</v>
      </c>
      <c r="K6" s="129">
        <v>5000</v>
      </c>
      <c r="L6" s="129">
        <v>5000</v>
      </c>
      <c r="M6" s="129">
        <v>5000</v>
      </c>
      <c r="N6" s="129">
        <v>5000</v>
      </c>
      <c r="O6" s="129">
        <v>5000</v>
      </c>
      <c r="P6" s="129">
        <v>5000</v>
      </c>
      <c r="Q6" s="129">
        <v>5000</v>
      </c>
      <c r="R6" s="129">
        <v>5000</v>
      </c>
      <c r="S6" s="129">
        <v>5000</v>
      </c>
      <c r="T6" s="129">
        <v>5000</v>
      </c>
      <c r="U6" s="129">
        <v>5000</v>
      </c>
      <c r="V6" s="129">
        <v>5000</v>
      </c>
      <c r="W6" s="129">
        <v>5000</v>
      </c>
      <c r="X6" s="129">
        <v>5000</v>
      </c>
      <c r="Y6" s="129">
        <v>5000</v>
      </c>
      <c r="Z6" s="129">
        <v>5000</v>
      </c>
      <c r="AA6" s="129">
        <v>5000</v>
      </c>
      <c r="AB6" s="129">
        <v>5000</v>
      </c>
      <c r="AC6" s="129">
        <v>5000</v>
      </c>
      <c r="AD6" s="129">
        <v>5000</v>
      </c>
      <c r="AE6" s="129">
        <v>5000</v>
      </c>
      <c r="AF6" s="129">
        <v>5000</v>
      </c>
      <c r="AG6" s="129">
        <v>5000</v>
      </c>
      <c r="AH6" s="129">
        <v>5000</v>
      </c>
      <c r="AI6" s="129">
        <v>5000</v>
      </c>
      <c r="AJ6" s="129">
        <v>5000</v>
      </c>
      <c r="AK6" s="129">
        <v>5000</v>
      </c>
      <c r="AL6" s="129">
        <v>5000</v>
      </c>
      <c r="AM6" s="129">
        <v>5000</v>
      </c>
      <c r="AN6" s="129">
        <v>5000</v>
      </c>
      <c r="AO6" s="129">
        <v>10000</v>
      </c>
    </row>
    <row r="7" spans="2:41" ht="15.75" thickBot="1" x14ac:dyDescent="0.3">
      <c r="B7" s="41" t="s">
        <v>446</v>
      </c>
      <c r="C7" s="119"/>
      <c r="F7" s="129">
        <v>5000</v>
      </c>
      <c r="G7" s="129">
        <v>5000</v>
      </c>
      <c r="H7" s="129">
        <v>5000</v>
      </c>
      <c r="I7" s="129">
        <v>5000</v>
      </c>
      <c r="J7" s="129">
        <v>5000</v>
      </c>
      <c r="K7" s="129">
        <v>5000</v>
      </c>
      <c r="L7" s="129">
        <v>5000</v>
      </c>
      <c r="M7" s="129">
        <v>5000</v>
      </c>
      <c r="N7" s="129">
        <v>5000</v>
      </c>
      <c r="O7" s="129">
        <v>5000</v>
      </c>
      <c r="P7" s="129">
        <v>5000</v>
      </c>
      <c r="Q7" s="129">
        <v>5000</v>
      </c>
      <c r="R7" s="129">
        <v>5000</v>
      </c>
      <c r="S7" s="129">
        <v>5000</v>
      </c>
      <c r="T7" s="129">
        <v>5000</v>
      </c>
      <c r="U7" s="129">
        <v>5000</v>
      </c>
      <c r="V7" s="129">
        <v>5000</v>
      </c>
      <c r="W7" s="129">
        <v>5000</v>
      </c>
      <c r="X7" s="129">
        <v>5000</v>
      </c>
      <c r="Y7" s="129">
        <v>5000</v>
      </c>
      <c r="Z7" s="129">
        <v>5000</v>
      </c>
      <c r="AA7" s="129">
        <v>5000</v>
      </c>
      <c r="AB7" s="129">
        <v>5000</v>
      </c>
      <c r="AC7" s="129">
        <v>5000</v>
      </c>
      <c r="AD7" s="129">
        <v>5000</v>
      </c>
      <c r="AE7" s="129">
        <v>5000</v>
      </c>
      <c r="AF7" s="129">
        <v>5000</v>
      </c>
      <c r="AG7" s="129">
        <v>5000</v>
      </c>
      <c r="AH7" s="129">
        <v>5000</v>
      </c>
      <c r="AI7" s="129">
        <v>5000</v>
      </c>
      <c r="AJ7" s="129">
        <v>5000</v>
      </c>
      <c r="AK7" s="129">
        <v>5000</v>
      </c>
      <c r="AL7" s="129">
        <v>5000</v>
      </c>
      <c r="AM7" s="129">
        <v>5000</v>
      </c>
      <c r="AN7" s="129">
        <v>5000</v>
      </c>
      <c r="AO7" s="129">
        <v>10000</v>
      </c>
    </row>
    <row r="8" spans="2:41" ht="15.75" thickBot="1" x14ac:dyDescent="0.3">
      <c r="B8" s="41" t="s">
        <v>447</v>
      </c>
      <c r="C8" s="119"/>
      <c r="F8" s="129">
        <v>5000</v>
      </c>
      <c r="G8" s="129">
        <v>5000</v>
      </c>
      <c r="H8" s="129">
        <v>5000</v>
      </c>
      <c r="I8" s="129">
        <v>5000</v>
      </c>
      <c r="J8" s="129">
        <v>5000</v>
      </c>
      <c r="K8" s="129">
        <v>5000</v>
      </c>
      <c r="L8" s="129">
        <v>5000</v>
      </c>
      <c r="M8" s="129">
        <v>5000</v>
      </c>
      <c r="N8" s="129">
        <v>5000</v>
      </c>
      <c r="O8" s="129">
        <v>5000</v>
      </c>
      <c r="P8" s="129">
        <v>5000</v>
      </c>
      <c r="Q8" s="129">
        <v>5000</v>
      </c>
      <c r="R8" s="129">
        <v>5000</v>
      </c>
      <c r="S8" s="129">
        <v>5000</v>
      </c>
      <c r="T8" s="129">
        <v>5000</v>
      </c>
      <c r="U8" s="129">
        <v>5000</v>
      </c>
      <c r="V8" s="129">
        <v>5000</v>
      </c>
      <c r="W8" s="129">
        <v>5000</v>
      </c>
      <c r="X8" s="129">
        <v>5000</v>
      </c>
      <c r="Y8" s="129">
        <v>5000</v>
      </c>
      <c r="Z8" s="129">
        <v>5000</v>
      </c>
      <c r="AA8" s="129">
        <v>5000</v>
      </c>
      <c r="AB8" s="129">
        <v>5000</v>
      </c>
      <c r="AC8" s="129">
        <v>5000</v>
      </c>
      <c r="AD8" s="129">
        <v>5000</v>
      </c>
      <c r="AE8" s="129">
        <v>5000</v>
      </c>
      <c r="AF8" s="129">
        <v>5000</v>
      </c>
      <c r="AG8" s="129">
        <v>5000</v>
      </c>
      <c r="AH8" s="129">
        <v>5000</v>
      </c>
      <c r="AI8" s="129">
        <v>5000</v>
      </c>
      <c r="AJ8" s="129">
        <v>5000</v>
      </c>
      <c r="AK8" s="129">
        <v>5000</v>
      </c>
      <c r="AL8" s="129">
        <v>5000</v>
      </c>
      <c r="AM8" s="129">
        <v>5000</v>
      </c>
      <c r="AN8" s="129">
        <v>5000</v>
      </c>
      <c r="AO8" s="129">
        <v>10000</v>
      </c>
    </row>
    <row r="9" spans="2:41" ht="15.75" thickBot="1" x14ac:dyDescent="0.3">
      <c r="B9" s="41" t="s">
        <v>448</v>
      </c>
      <c r="C9" s="119"/>
      <c r="F9" s="129">
        <v>5000</v>
      </c>
      <c r="G9" s="129">
        <v>5000</v>
      </c>
      <c r="H9" s="129">
        <v>5000</v>
      </c>
      <c r="I9" s="129">
        <v>5000</v>
      </c>
      <c r="J9" s="129">
        <v>5000</v>
      </c>
      <c r="K9" s="129">
        <v>5000</v>
      </c>
      <c r="L9" s="129">
        <v>5000</v>
      </c>
      <c r="M9" s="129">
        <v>5000</v>
      </c>
      <c r="N9" s="129">
        <v>5000</v>
      </c>
      <c r="O9" s="129">
        <v>5000</v>
      </c>
      <c r="P9" s="129">
        <v>5000</v>
      </c>
      <c r="Q9" s="129">
        <v>5000</v>
      </c>
      <c r="R9" s="129">
        <v>5000</v>
      </c>
      <c r="S9" s="129">
        <v>5000</v>
      </c>
      <c r="T9" s="129">
        <v>5000</v>
      </c>
      <c r="U9" s="129">
        <v>5000</v>
      </c>
      <c r="V9" s="129">
        <v>5000</v>
      </c>
      <c r="W9" s="129">
        <v>5000</v>
      </c>
      <c r="X9" s="129">
        <v>5000</v>
      </c>
      <c r="Y9" s="129">
        <v>5000</v>
      </c>
      <c r="Z9" s="129">
        <v>5000</v>
      </c>
      <c r="AA9" s="129">
        <v>5000</v>
      </c>
      <c r="AB9" s="129">
        <v>5000</v>
      </c>
      <c r="AC9" s="129">
        <v>5000</v>
      </c>
      <c r="AD9" s="129">
        <v>5000</v>
      </c>
      <c r="AE9" s="129">
        <v>5000</v>
      </c>
      <c r="AF9" s="129">
        <v>5000</v>
      </c>
      <c r="AG9" s="129">
        <v>5000</v>
      </c>
      <c r="AH9" s="129">
        <v>5000</v>
      </c>
      <c r="AI9" s="129">
        <v>5000</v>
      </c>
      <c r="AJ9" s="129">
        <v>5000</v>
      </c>
      <c r="AK9" s="129">
        <v>5000</v>
      </c>
      <c r="AL9" s="129">
        <v>5000</v>
      </c>
      <c r="AM9" s="129">
        <v>5000</v>
      </c>
      <c r="AN9" s="129">
        <v>5000</v>
      </c>
      <c r="AO9" s="129">
        <v>10000</v>
      </c>
    </row>
    <row r="10" spans="2:41" ht="15.75" thickBot="1" x14ac:dyDescent="0.3">
      <c r="B10" s="41" t="s">
        <v>449</v>
      </c>
      <c r="C10" s="119"/>
      <c r="F10" s="129">
        <v>5000</v>
      </c>
      <c r="G10" s="129">
        <v>5000</v>
      </c>
      <c r="H10" s="129">
        <v>5000</v>
      </c>
      <c r="I10" s="129">
        <v>5000</v>
      </c>
      <c r="J10" s="129">
        <v>5000</v>
      </c>
      <c r="K10" s="129">
        <v>5000</v>
      </c>
      <c r="L10" s="129">
        <v>5000</v>
      </c>
      <c r="M10" s="129">
        <v>5000</v>
      </c>
      <c r="N10" s="129">
        <v>5000</v>
      </c>
      <c r="O10" s="129">
        <v>5000</v>
      </c>
      <c r="P10" s="129">
        <v>5000</v>
      </c>
      <c r="Q10" s="129">
        <v>5000</v>
      </c>
      <c r="R10" s="129">
        <v>5000</v>
      </c>
      <c r="S10" s="129">
        <v>5000</v>
      </c>
      <c r="T10" s="129">
        <v>5000</v>
      </c>
      <c r="U10" s="129">
        <v>5000</v>
      </c>
      <c r="V10" s="129">
        <v>5000</v>
      </c>
      <c r="W10" s="129">
        <v>5000</v>
      </c>
      <c r="X10" s="129">
        <v>5000</v>
      </c>
      <c r="Y10" s="129">
        <v>5000</v>
      </c>
      <c r="Z10" s="129">
        <v>5000</v>
      </c>
      <c r="AA10" s="129">
        <v>5000</v>
      </c>
      <c r="AB10" s="129">
        <v>5000</v>
      </c>
      <c r="AC10" s="129">
        <v>5000</v>
      </c>
      <c r="AD10" s="129">
        <v>5000</v>
      </c>
      <c r="AE10" s="129">
        <v>5000</v>
      </c>
      <c r="AF10" s="129">
        <v>5000</v>
      </c>
      <c r="AG10" s="129">
        <v>5000</v>
      </c>
      <c r="AH10" s="129">
        <v>5000</v>
      </c>
      <c r="AI10" s="129">
        <v>5000</v>
      </c>
      <c r="AJ10" s="129">
        <v>5000</v>
      </c>
      <c r="AK10" s="129">
        <v>5000</v>
      </c>
      <c r="AL10" s="129">
        <v>5000</v>
      </c>
      <c r="AM10" s="129">
        <v>5000</v>
      </c>
      <c r="AN10" s="129">
        <v>5000</v>
      </c>
      <c r="AO10" s="129">
        <v>10000</v>
      </c>
    </row>
    <row r="11" spans="2:41" ht="15.75" thickBot="1" x14ac:dyDescent="0.3">
      <c r="B11" s="41" t="s">
        <v>450</v>
      </c>
      <c r="C11" s="119"/>
      <c r="F11" s="129">
        <v>5000</v>
      </c>
      <c r="G11" s="129">
        <v>5000</v>
      </c>
      <c r="H11" s="129">
        <v>5000</v>
      </c>
      <c r="I11" s="129">
        <v>5000</v>
      </c>
      <c r="J11" s="129">
        <v>5000</v>
      </c>
      <c r="K11" s="129">
        <v>5000</v>
      </c>
      <c r="L11" s="129">
        <v>5000</v>
      </c>
      <c r="M11" s="129">
        <v>5000</v>
      </c>
      <c r="N11" s="129">
        <v>5000</v>
      </c>
      <c r="O11" s="129">
        <v>5000</v>
      </c>
      <c r="P11" s="129">
        <v>5000</v>
      </c>
      <c r="Q11" s="129">
        <v>5000</v>
      </c>
      <c r="R11" s="129">
        <v>5000</v>
      </c>
      <c r="S11" s="129">
        <v>5000</v>
      </c>
      <c r="T11" s="129">
        <v>5000</v>
      </c>
      <c r="U11" s="129">
        <v>5000</v>
      </c>
      <c r="V11" s="129">
        <v>5000</v>
      </c>
      <c r="W11" s="129">
        <v>5000</v>
      </c>
      <c r="X11" s="129">
        <v>5000</v>
      </c>
      <c r="Y11" s="129">
        <v>5000</v>
      </c>
      <c r="Z11" s="129">
        <v>5000</v>
      </c>
      <c r="AA11" s="129">
        <v>5000</v>
      </c>
      <c r="AB11" s="129">
        <v>5000</v>
      </c>
      <c r="AC11" s="129">
        <v>5000</v>
      </c>
      <c r="AD11" s="129">
        <v>5000</v>
      </c>
      <c r="AE11" s="129">
        <v>5000</v>
      </c>
      <c r="AF11" s="129">
        <v>5000</v>
      </c>
      <c r="AG11" s="129">
        <v>5000</v>
      </c>
      <c r="AH11" s="129">
        <v>5000</v>
      </c>
      <c r="AI11" s="129">
        <v>5000</v>
      </c>
      <c r="AJ11" s="129">
        <v>5000</v>
      </c>
      <c r="AK11" s="129">
        <v>5000</v>
      </c>
      <c r="AL11" s="129">
        <v>5000</v>
      </c>
      <c r="AM11" s="129">
        <v>5000</v>
      </c>
      <c r="AN11" s="129">
        <v>5000</v>
      </c>
      <c r="AO11" s="129">
        <v>10000</v>
      </c>
    </row>
    <row r="12" spans="2:41" ht="15.75" thickBot="1" x14ac:dyDescent="0.3">
      <c r="B12" s="41" t="s">
        <v>451</v>
      </c>
      <c r="C12" s="119"/>
      <c r="F12" s="129">
        <v>5000</v>
      </c>
      <c r="G12" s="129">
        <v>5000</v>
      </c>
      <c r="H12" s="129">
        <v>5000</v>
      </c>
      <c r="I12" s="129">
        <v>5000</v>
      </c>
      <c r="J12" s="129">
        <v>5000</v>
      </c>
      <c r="K12" s="129">
        <v>5000</v>
      </c>
      <c r="L12" s="129">
        <v>5000</v>
      </c>
      <c r="M12" s="129">
        <v>5000</v>
      </c>
      <c r="N12" s="129">
        <v>5000</v>
      </c>
      <c r="O12" s="129">
        <v>5000</v>
      </c>
      <c r="P12" s="129">
        <v>5000</v>
      </c>
      <c r="Q12" s="129">
        <v>5000</v>
      </c>
      <c r="R12" s="129">
        <v>5000</v>
      </c>
      <c r="S12" s="129">
        <v>5000</v>
      </c>
      <c r="T12" s="129">
        <v>5000</v>
      </c>
      <c r="U12" s="129">
        <v>5000</v>
      </c>
      <c r="V12" s="129">
        <v>5000</v>
      </c>
      <c r="W12" s="129">
        <v>5000</v>
      </c>
      <c r="X12" s="129">
        <v>5000</v>
      </c>
      <c r="Y12" s="129">
        <v>5000</v>
      </c>
      <c r="Z12" s="129">
        <v>5000</v>
      </c>
      <c r="AA12" s="129">
        <v>5000</v>
      </c>
      <c r="AB12" s="129">
        <v>5000</v>
      </c>
      <c r="AC12" s="129">
        <v>5000</v>
      </c>
      <c r="AD12" s="129">
        <v>5000</v>
      </c>
      <c r="AE12" s="129">
        <v>5000</v>
      </c>
      <c r="AF12" s="129">
        <v>5000</v>
      </c>
      <c r="AG12" s="129">
        <v>5000</v>
      </c>
      <c r="AH12" s="129">
        <v>5000</v>
      </c>
      <c r="AI12" s="129">
        <v>5000</v>
      </c>
      <c r="AJ12" s="129">
        <v>5000</v>
      </c>
      <c r="AK12" s="129">
        <v>5000</v>
      </c>
      <c r="AL12" s="129">
        <v>5000</v>
      </c>
      <c r="AM12" s="129">
        <v>5000</v>
      </c>
      <c r="AN12" s="129">
        <v>5000</v>
      </c>
      <c r="AO12" s="129">
        <v>10000</v>
      </c>
    </row>
    <row r="13" spans="2:41" ht="15.75" thickBot="1" x14ac:dyDescent="0.3">
      <c r="B13" s="41" t="s">
        <v>452</v>
      </c>
      <c r="C13" s="119"/>
      <c r="F13" s="129">
        <v>5000</v>
      </c>
      <c r="G13" s="129">
        <v>5000</v>
      </c>
      <c r="H13" s="129">
        <v>5000</v>
      </c>
      <c r="I13" s="129">
        <v>5000</v>
      </c>
      <c r="J13" s="129">
        <v>5000</v>
      </c>
      <c r="K13" s="129">
        <v>5000</v>
      </c>
      <c r="L13" s="129">
        <v>5000</v>
      </c>
      <c r="M13" s="129">
        <v>5000</v>
      </c>
      <c r="N13" s="129">
        <v>5000</v>
      </c>
      <c r="O13" s="129">
        <v>5000</v>
      </c>
      <c r="P13" s="129">
        <v>5000</v>
      </c>
      <c r="Q13" s="129">
        <v>5000</v>
      </c>
      <c r="R13" s="129">
        <v>5000</v>
      </c>
      <c r="S13" s="129">
        <v>5000</v>
      </c>
      <c r="T13" s="129">
        <v>5000</v>
      </c>
      <c r="U13" s="129">
        <v>5000</v>
      </c>
      <c r="V13" s="129">
        <v>5000</v>
      </c>
      <c r="W13" s="129">
        <v>5000</v>
      </c>
      <c r="X13" s="129">
        <v>5000</v>
      </c>
      <c r="Y13" s="129">
        <v>5000</v>
      </c>
      <c r="Z13" s="129">
        <v>5000</v>
      </c>
      <c r="AA13" s="129">
        <v>5000</v>
      </c>
      <c r="AB13" s="129">
        <v>5000</v>
      </c>
      <c r="AC13" s="129">
        <v>5000</v>
      </c>
      <c r="AD13" s="129">
        <v>5000</v>
      </c>
      <c r="AE13" s="129">
        <v>5000</v>
      </c>
      <c r="AF13" s="129">
        <v>5000</v>
      </c>
      <c r="AG13" s="129">
        <v>5000</v>
      </c>
      <c r="AH13" s="129">
        <v>5000</v>
      </c>
      <c r="AI13" s="129">
        <v>5000</v>
      </c>
      <c r="AJ13" s="129">
        <v>5000</v>
      </c>
      <c r="AK13" s="129">
        <v>5000</v>
      </c>
      <c r="AL13" s="129">
        <v>5000</v>
      </c>
      <c r="AM13" s="129">
        <v>5000</v>
      </c>
      <c r="AN13" s="129">
        <v>5000</v>
      </c>
      <c r="AO13" s="129">
        <v>10000</v>
      </c>
    </row>
    <row r="14" spans="2:41" ht="15.75" thickBot="1" x14ac:dyDescent="0.3">
      <c r="B14" s="41" t="s">
        <v>453</v>
      </c>
      <c r="C14" s="119"/>
      <c r="F14" s="129">
        <v>5000</v>
      </c>
      <c r="G14" s="129">
        <v>5000</v>
      </c>
      <c r="H14" s="129">
        <v>5000</v>
      </c>
      <c r="I14" s="129">
        <v>5000</v>
      </c>
      <c r="J14" s="129">
        <v>5000</v>
      </c>
      <c r="K14" s="129">
        <v>5000</v>
      </c>
      <c r="L14" s="129">
        <v>5000</v>
      </c>
      <c r="M14" s="129">
        <v>5000</v>
      </c>
      <c r="N14" s="129">
        <v>5000</v>
      </c>
      <c r="O14" s="129">
        <v>5000</v>
      </c>
      <c r="P14" s="129">
        <v>5000</v>
      </c>
      <c r="Q14" s="129">
        <v>5000</v>
      </c>
      <c r="R14" s="129">
        <v>5000</v>
      </c>
      <c r="S14" s="129">
        <v>5000</v>
      </c>
      <c r="T14" s="129">
        <v>5000</v>
      </c>
      <c r="U14" s="129">
        <v>5000</v>
      </c>
      <c r="V14" s="129">
        <v>5000</v>
      </c>
      <c r="W14" s="129">
        <v>5000</v>
      </c>
      <c r="X14" s="129">
        <v>5000</v>
      </c>
      <c r="Y14" s="129">
        <v>5000</v>
      </c>
      <c r="Z14" s="129">
        <v>5000</v>
      </c>
      <c r="AA14" s="129">
        <v>5000</v>
      </c>
      <c r="AB14" s="129">
        <v>5000</v>
      </c>
      <c r="AC14" s="129">
        <v>5000</v>
      </c>
      <c r="AD14" s="129">
        <v>5000</v>
      </c>
      <c r="AE14" s="129">
        <v>5000</v>
      </c>
      <c r="AF14" s="129">
        <v>5000</v>
      </c>
      <c r="AG14" s="129">
        <v>5000</v>
      </c>
      <c r="AH14" s="129">
        <v>5000</v>
      </c>
      <c r="AI14" s="129">
        <v>5000</v>
      </c>
      <c r="AJ14" s="129">
        <v>5000</v>
      </c>
      <c r="AK14" s="129">
        <v>5000</v>
      </c>
      <c r="AL14" s="129">
        <v>5000</v>
      </c>
      <c r="AM14" s="129">
        <v>5000</v>
      </c>
      <c r="AN14" s="129">
        <v>5000</v>
      </c>
      <c r="AO14" s="129">
        <v>10000</v>
      </c>
    </row>
    <row r="15" spans="2:41" ht="15.75" thickBot="1" x14ac:dyDescent="0.3">
      <c r="B15" s="41" t="s">
        <v>454</v>
      </c>
      <c r="C15" s="119"/>
      <c r="F15" s="129">
        <v>5000</v>
      </c>
      <c r="G15" s="129">
        <v>5000</v>
      </c>
      <c r="H15" s="129">
        <v>5000</v>
      </c>
      <c r="I15" s="129">
        <v>5000</v>
      </c>
      <c r="J15" s="129">
        <v>5000</v>
      </c>
      <c r="K15" s="129">
        <v>5000</v>
      </c>
      <c r="L15" s="129">
        <v>5000</v>
      </c>
      <c r="M15" s="129">
        <v>5000</v>
      </c>
      <c r="N15" s="129">
        <v>5000</v>
      </c>
      <c r="O15" s="129">
        <v>5000</v>
      </c>
      <c r="P15" s="129">
        <v>5000</v>
      </c>
      <c r="Q15" s="129">
        <v>5000</v>
      </c>
      <c r="R15" s="129">
        <v>5000</v>
      </c>
      <c r="S15" s="129">
        <v>5000</v>
      </c>
      <c r="T15" s="129">
        <v>5000</v>
      </c>
      <c r="U15" s="129">
        <v>5000</v>
      </c>
      <c r="V15" s="129">
        <v>5000</v>
      </c>
      <c r="W15" s="129">
        <v>5000</v>
      </c>
      <c r="X15" s="129">
        <v>5000</v>
      </c>
      <c r="Y15" s="129">
        <v>5000</v>
      </c>
      <c r="Z15" s="129">
        <v>5000</v>
      </c>
      <c r="AA15" s="129">
        <v>5000</v>
      </c>
      <c r="AB15" s="129">
        <v>5000</v>
      </c>
      <c r="AC15" s="129">
        <v>5000</v>
      </c>
      <c r="AD15" s="129">
        <v>5000</v>
      </c>
      <c r="AE15" s="129">
        <v>5000</v>
      </c>
      <c r="AF15" s="129">
        <v>5000</v>
      </c>
      <c r="AG15" s="129">
        <v>5000</v>
      </c>
      <c r="AH15" s="129">
        <v>5000</v>
      </c>
      <c r="AI15" s="129">
        <v>5000</v>
      </c>
      <c r="AJ15" s="129">
        <v>5000</v>
      </c>
      <c r="AK15" s="129">
        <v>5000</v>
      </c>
      <c r="AL15" s="129">
        <v>5000</v>
      </c>
      <c r="AM15" s="129">
        <v>5000</v>
      </c>
      <c r="AN15" s="129">
        <v>5000</v>
      </c>
      <c r="AO15" s="129">
        <v>10000</v>
      </c>
    </row>
    <row r="16" spans="2:41" ht="15.75" thickBot="1" x14ac:dyDescent="0.3">
      <c r="B16" s="41" t="s">
        <v>455</v>
      </c>
      <c r="C16" s="119"/>
      <c r="F16" s="129">
        <v>5000</v>
      </c>
      <c r="G16" s="129">
        <v>5000</v>
      </c>
      <c r="H16" s="129">
        <v>5000</v>
      </c>
      <c r="I16" s="129">
        <v>5000</v>
      </c>
      <c r="J16" s="129">
        <v>5000</v>
      </c>
      <c r="K16" s="129">
        <v>5000</v>
      </c>
      <c r="L16" s="129">
        <v>5000</v>
      </c>
      <c r="M16" s="129">
        <v>5000</v>
      </c>
      <c r="N16" s="129">
        <v>5000</v>
      </c>
      <c r="O16" s="129">
        <v>5000</v>
      </c>
      <c r="P16" s="129">
        <v>5000</v>
      </c>
      <c r="Q16" s="129">
        <v>5000</v>
      </c>
      <c r="R16" s="129">
        <v>5000</v>
      </c>
      <c r="S16" s="129">
        <v>5000</v>
      </c>
      <c r="T16" s="129">
        <v>5000</v>
      </c>
      <c r="U16" s="129">
        <v>5000</v>
      </c>
      <c r="V16" s="129">
        <v>5000</v>
      </c>
      <c r="W16" s="129">
        <v>5000</v>
      </c>
      <c r="X16" s="129">
        <v>5000</v>
      </c>
      <c r="Y16" s="129">
        <v>5000</v>
      </c>
      <c r="Z16" s="129">
        <v>5000</v>
      </c>
      <c r="AA16" s="129">
        <v>5000</v>
      </c>
      <c r="AB16" s="129">
        <v>5000</v>
      </c>
      <c r="AC16" s="129">
        <v>5000</v>
      </c>
      <c r="AD16" s="129">
        <v>5000</v>
      </c>
      <c r="AE16" s="129">
        <v>5000</v>
      </c>
      <c r="AF16" s="129">
        <v>5000</v>
      </c>
      <c r="AG16" s="129">
        <v>5000</v>
      </c>
      <c r="AH16" s="129">
        <v>5000</v>
      </c>
      <c r="AI16" s="129">
        <v>5000</v>
      </c>
      <c r="AJ16" s="129">
        <v>5000</v>
      </c>
      <c r="AK16" s="129">
        <v>5000</v>
      </c>
      <c r="AL16" s="129">
        <v>5000</v>
      </c>
      <c r="AM16" s="129">
        <v>5000</v>
      </c>
      <c r="AN16" s="129">
        <v>5000</v>
      </c>
      <c r="AO16" s="129">
        <v>10000</v>
      </c>
    </row>
    <row r="17" spans="1:41" ht="15.75" thickBot="1" x14ac:dyDescent="0.3">
      <c r="B17" s="41" t="s">
        <v>456</v>
      </c>
      <c r="C17" s="119"/>
      <c r="F17" s="129">
        <v>5000</v>
      </c>
      <c r="G17" s="129">
        <v>5000</v>
      </c>
      <c r="H17" s="129">
        <v>5000</v>
      </c>
      <c r="I17" s="129">
        <v>5000</v>
      </c>
      <c r="J17" s="129">
        <v>5000</v>
      </c>
      <c r="K17" s="129">
        <v>5000</v>
      </c>
      <c r="L17" s="129">
        <v>5000</v>
      </c>
      <c r="M17" s="129">
        <v>5000</v>
      </c>
      <c r="N17" s="129">
        <v>5000</v>
      </c>
      <c r="O17" s="129">
        <v>5000</v>
      </c>
      <c r="P17" s="129">
        <v>5000</v>
      </c>
      <c r="Q17" s="129">
        <v>5000</v>
      </c>
      <c r="R17" s="129">
        <v>5000</v>
      </c>
      <c r="S17" s="129">
        <v>5000</v>
      </c>
      <c r="T17" s="129">
        <v>5000</v>
      </c>
      <c r="U17" s="129">
        <v>5000</v>
      </c>
      <c r="V17" s="129">
        <v>5000</v>
      </c>
      <c r="W17" s="129">
        <v>5000</v>
      </c>
      <c r="X17" s="129">
        <v>5000</v>
      </c>
      <c r="Y17" s="129">
        <v>5000</v>
      </c>
      <c r="Z17" s="129">
        <v>5000</v>
      </c>
      <c r="AA17" s="129">
        <v>5000</v>
      </c>
      <c r="AB17" s="129">
        <v>5000</v>
      </c>
      <c r="AC17" s="129">
        <v>5000</v>
      </c>
      <c r="AD17" s="129">
        <v>5000</v>
      </c>
      <c r="AE17" s="129">
        <v>5000</v>
      </c>
      <c r="AF17" s="129">
        <v>5000</v>
      </c>
      <c r="AG17" s="129">
        <v>5000</v>
      </c>
      <c r="AH17" s="129">
        <v>5000</v>
      </c>
      <c r="AI17" s="129">
        <v>5000</v>
      </c>
      <c r="AJ17" s="129">
        <v>5000</v>
      </c>
      <c r="AK17" s="129">
        <v>5000</v>
      </c>
      <c r="AL17" s="129">
        <v>5000</v>
      </c>
      <c r="AM17" s="129">
        <v>5000</v>
      </c>
      <c r="AN17" s="129">
        <v>5000</v>
      </c>
      <c r="AO17" s="129">
        <v>10000</v>
      </c>
    </row>
    <row r="18" spans="1:41" ht="15.75" thickBot="1" x14ac:dyDescent="0.3">
      <c r="B18" s="41" t="s">
        <v>457</v>
      </c>
      <c r="C18" s="119"/>
      <c r="F18" s="129">
        <v>5000</v>
      </c>
      <c r="G18" s="129">
        <v>5000</v>
      </c>
      <c r="H18" s="129">
        <v>5000</v>
      </c>
      <c r="I18" s="129">
        <v>5000</v>
      </c>
      <c r="J18" s="129">
        <v>5000</v>
      </c>
      <c r="K18" s="129">
        <v>5000</v>
      </c>
      <c r="L18" s="129">
        <v>5000</v>
      </c>
      <c r="M18" s="129">
        <v>5000</v>
      </c>
      <c r="N18" s="129">
        <v>5000</v>
      </c>
      <c r="O18" s="129">
        <v>5000</v>
      </c>
      <c r="P18" s="129">
        <v>5000</v>
      </c>
      <c r="Q18" s="129">
        <v>5000</v>
      </c>
      <c r="R18" s="129">
        <v>5000</v>
      </c>
      <c r="S18" s="129">
        <v>5000</v>
      </c>
      <c r="T18" s="129">
        <v>5000</v>
      </c>
      <c r="U18" s="129">
        <v>5000</v>
      </c>
      <c r="V18" s="129">
        <v>5000</v>
      </c>
      <c r="W18" s="129">
        <v>5000</v>
      </c>
      <c r="X18" s="129">
        <v>5000</v>
      </c>
      <c r="Y18" s="129">
        <v>5000</v>
      </c>
      <c r="Z18" s="129">
        <v>5000</v>
      </c>
      <c r="AA18" s="129">
        <v>5000</v>
      </c>
      <c r="AB18" s="129">
        <v>5000</v>
      </c>
      <c r="AC18" s="129">
        <v>5000</v>
      </c>
      <c r="AD18" s="129">
        <v>5000</v>
      </c>
      <c r="AE18" s="129">
        <v>5000</v>
      </c>
      <c r="AF18" s="129">
        <v>5000</v>
      </c>
      <c r="AG18" s="129">
        <v>5000</v>
      </c>
      <c r="AH18" s="129">
        <v>5000</v>
      </c>
      <c r="AI18" s="129">
        <v>5000</v>
      </c>
      <c r="AJ18" s="129">
        <v>5000</v>
      </c>
      <c r="AK18" s="129">
        <v>5000</v>
      </c>
      <c r="AL18" s="129">
        <v>5000</v>
      </c>
      <c r="AM18" s="129">
        <v>5000</v>
      </c>
      <c r="AN18" s="129">
        <v>5000</v>
      </c>
      <c r="AO18" s="129">
        <v>10000</v>
      </c>
    </row>
    <row r="19" spans="1:41" ht="15.75" thickBot="1" x14ac:dyDescent="0.3">
      <c r="B19" s="41" t="s">
        <v>458</v>
      </c>
      <c r="C19" s="119"/>
      <c r="F19" s="129">
        <v>5000</v>
      </c>
      <c r="G19" s="129">
        <v>5000</v>
      </c>
      <c r="H19" s="129">
        <v>5000</v>
      </c>
      <c r="I19" s="129">
        <v>5000</v>
      </c>
      <c r="J19" s="129">
        <v>5000</v>
      </c>
      <c r="K19" s="129">
        <v>5000</v>
      </c>
      <c r="L19" s="129">
        <v>5000</v>
      </c>
      <c r="M19" s="129">
        <v>5000</v>
      </c>
      <c r="N19" s="129">
        <v>5000</v>
      </c>
      <c r="O19" s="129">
        <v>5000</v>
      </c>
      <c r="P19" s="129">
        <v>5000</v>
      </c>
      <c r="Q19" s="129">
        <v>5000</v>
      </c>
      <c r="R19" s="129">
        <v>5000</v>
      </c>
      <c r="S19" s="129">
        <v>5000</v>
      </c>
      <c r="T19" s="129">
        <v>5000</v>
      </c>
      <c r="U19" s="129">
        <v>5000</v>
      </c>
      <c r="V19" s="129">
        <v>5000</v>
      </c>
      <c r="W19" s="129">
        <v>5000</v>
      </c>
      <c r="X19" s="129">
        <v>5000</v>
      </c>
      <c r="Y19" s="129">
        <v>5000</v>
      </c>
      <c r="Z19" s="129">
        <v>5000</v>
      </c>
      <c r="AA19" s="129">
        <v>5000</v>
      </c>
      <c r="AB19" s="129">
        <v>5000</v>
      </c>
      <c r="AC19" s="129">
        <v>5000</v>
      </c>
      <c r="AD19" s="129">
        <v>5000</v>
      </c>
      <c r="AE19" s="129">
        <v>5000</v>
      </c>
      <c r="AF19" s="129">
        <v>5000</v>
      </c>
      <c r="AG19" s="129">
        <v>5000</v>
      </c>
      <c r="AH19" s="129">
        <v>5000</v>
      </c>
      <c r="AI19" s="129">
        <v>5000</v>
      </c>
      <c r="AJ19" s="129">
        <v>5000</v>
      </c>
      <c r="AK19" s="129">
        <v>5000</v>
      </c>
      <c r="AL19" s="129">
        <v>5000</v>
      </c>
      <c r="AM19" s="129">
        <v>5000</v>
      </c>
      <c r="AN19" s="129">
        <v>5000</v>
      </c>
      <c r="AO19" s="129">
        <v>10000</v>
      </c>
    </row>
    <row r="20" spans="1:41" ht="15.75" thickBot="1" x14ac:dyDescent="0.3">
      <c r="B20" s="41" t="s">
        <v>459</v>
      </c>
      <c r="C20" s="119"/>
      <c r="F20" s="129">
        <v>5000</v>
      </c>
      <c r="G20" s="129">
        <v>5000</v>
      </c>
      <c r="H20" s="129">
        <v>5000</v>
      </c>
      <c r="I20" s="129">
        <v>5000</v>
      </c>
      <c r="J20" s="129">
        <v>5000</v>
      </c>
      <c r="K20" s="129">
        <v>5000</v>
      </c>
      <c r="L20" s="129">
        <v>5000</v>
      </c>
      <c r="M20" s="129">
        <v>5000</v>
      </c>
      <c r="N20" s="129">
        <v>5000</v>
      </c>
      <c r="O20" s="129">
        <v>5000</v>
      </c>
      <c r="P20" s="129">
        <v>5000</v>
      </c>
      <c r="Q20" s="129">
        <v>5000</v>
      </c>
      <c r="R20" s="129">
        <v>5000</v>
      </c>
      <c r="S20" s="129">
        <v>5000</v>
      </c>
      <c r="T20" s="129">
        <v>5000</v>
      </c>
      <c r="U20" s="129">
        <v>5000</v>
      </c>
      <c r="V20" s="129">
        <v>5000</v>
      </c>
      <c r="W20" s="129">
        <v>5000</v>
      </c>
      <c r="X20" s="129">
        <v>5000</v>
      </c>
      <c r="Y20" s="129">
        <v>5000</v>
      </c>
      <c r="Z20" s="129">
        <v>5000</v>
      </c>
      <c r="AA20" s="129">
        <v>5000</v>
      </c>
      <c r="AB20" s="129">
        <v>5000</v>
      </c>
      <c r="AC20" s="129">
        <v>5000</v>
      </c>
      <c r="AD20" s="129">
        <v>5000</v>
      </c>
      <c r="AE20" s="129">
        <v>5000</v>
      </c>
      <c r="AF20" s="129">
        <v>5000</v>
      </c>
      <c r="AG20" s="129">
        <v>5000</v>
      </c>
      <c r="AH20" s="129">
        <v>5000</v>
      </c>
      <c r="AI20" s="129">
        <v>5000</v>
      </c>
      <c r="AJ20" s="129">
        <v>5000</v>
      </c>
      <c r="AK20" s="129">
        <v>5000</v>
      </c>
      <c r="AL20" s="129">
        <v>5000</v>
      </c>
      <c r="AM20" s="129">
        <v>5000</v>
      </c>
      <c r="AN20" s="129">
        <v>5000</v>
      </c>
      <c r="AO20" s="129">
        <v>10000</v>
      </c>
    </row>
    <row r="21" spans="1:41" ht="15.75" thickBot="1" x14ac:dyDescent="0.3">
      <c r="B21" s="41" t="s">
        <v>460</v>
      </c>
      <c r="C21" s="119"/>
      <c r="F21" s="129">
        <v>5000</v>
      </c>
      <c r="G21" s="129">
        <v>5000</v>
      </c>
      <c r="H21" s="129">
        <v>5000</v>
      </c>
      <c r="I21" s="129">
        <v>5000</v>
      </c>
      <c r="J21" s="129">
        <v>5000</v>
      </c>
      <c r="K21" s="129">
        <v>5000</v>
      </c>
      <c r="L21" s="129">
        <v>5000</v>
      </c>
      <c r="M21" s="129">
        <v>5000</v>
      </c>
      <c r="N21" s="129">
        <v>5000</v>
      </c>
      <c r="O21" s="129">
        <v>5000</v>
      </c>
      <c r="P21" s="129">
        <v>5000</v>
      </c>
      <c r="Q21" s="129">
        <v>5000</v>
      </c>
      <c r="R21" s="129">
        <v>5000</v>
      </c>
      <c r="S21" s="129">
        <v>5000</v>
      </c>
      <c r="T21" s="129">
        <v>5000</v>
      </c>
      <c r="U21" s="129">
        <v>5000</v>
      </c>
      <c r="V21" s="129">
        <v>5000</v>
      </c>
      <c r="W21" s="129">
        <v>5000</v>
      </c>
      <c r="X21" s="129">
        <v>5000</v>
      </c>
      <c r="Y21" s="129">
        <v>5000</v>
      </c>
      <c r="Z21" s="129">
        <v>5000</v>
      </c>
      <c r="AA21" s="129">
        <v>5000</v>
      </c>
      <c r="AB21" s="129">
        <v>5000</v>
      </c>
      <c r="AC21" s="129">
        <v>5000</v>
      </c>
      <c r="AD21" s="129">
        <v>5000</v>
      </c>
      <c r="AE21" s="129">
        <v>5000</v>
      </c>
      <c r="AF21" s="129">
        <v>5000</v>
      </c>
      <c r="AG21" s="129">
        <v>5000</v>
      </c>
      <c r="AH21" s="129">
        <v>5000</v>
      </c>
      <c r="AI21" s="129">
        <v>5000</v>
      </c>
      <c r="AJ21" s="129">
        <v>5000</v>
      </c>
      <c r="AK21" s="129">
        <v>5000</v>
      </c>
      <c r="AL21" s="129">
        <v>5000</v>
      </c>
      <c r="AM21" s="129">
        <v>5000</v>
      </c>
      <c r="AN21" s="129">
        <v>5000</v>
      </c>
      <c r="AO21" s="129">
        <v>10000</v>
      </c>
    </row>
    <row r="22" spans="1:41" x14ac:dyDescent="0.25">
      <c r="B22" s="41" t="s">
        <v>461</v>
      </c>
      <c r="C22" s="119"/>
      <c r="F22" s="129">
        <v>5000</v>
      </c>
      <c r="G22" s="129">
        <v>5000</v>
      </c>
      <c r="H22" s="129">
        <v>5000</v>
      </c>
      <c r="I22" s="129">
        <v>5000</v>
      </c>
      <c r="J22" s="129">
        <v>5000</v>
      </c>
      <c r="K22" s="129">
        <v>5000</v>
      </c>
      <c r="L22" s="129">
        <v>5000</v>
      </c>
      <c r="M22" s="129">
        <v>5000</v>
      </c>
      <c r="N22" s="129">
        <v>5000</v>
      </c>
      <c r="O22" s="129">
        <v>5000</v>
      </c>
      <c r="P22" s="129">
        <v>5000</v>
      </c>
      <c r="Q22" s="129">
        <v>5000</v>
      </c>
      <c r="R22" s="129">
        <v>5000</v>
      </c>
      <c r="S22" s="129">
        <v>5000</v>
      </c>
      <c r="T22" s="129">
        <v>5000</v>
      </c>
      <c r="U22" s="129">
        <v>5000</v>
      </c>
      <c r="V22" s="129">
        <v>5000</v>
      </c>
      <c r="W22" s="129">
        <v>5000</v>
      </c>
      <c r="X22" s="129">
        <v>5000</v>
      </c>
      <c r="Y22" s="129">
        <v>5000</v>
      </c>
      <c r="Z22" s="129">
        <v>5000</v>
      </c>
      <c r="AA22" s="129">
        <v>5000</v>
      </c>
      <c r="AB22" s="129">
        <v>5000</v>
      </c>
      <c r="AC22" s="129">
        <v>5000</v>
      </c>
      <c r="AD22" s="129">
        <v>5000</v>
      </c>
      <c r="AE22" s="129">
        <v>5000</v>
      </c>
      <c r="AF22" s="129">
        <v>5000</v>
      </c>
      <c r="AG22" s="129">
        <v>5000</v>
      </c>
      <c r="AH22" s="129">
        <v>5000</v>
      </c>
      <c r="AI22" s="129">
        <v>5000</v>
      </c>
      <c r="AJ22" s="129">
        <v>5000</v>
      </c>
      <c r="AK22" s="129">
        <v>5000</v>
      </c>
      <c r="AL22" s="129">
        <v>5000</v>
      </c>
      <c r="AM22" s="129">
        <v>5000</v>
      </c>
      <c r="AN22" s="129">
        <v>5000</v>
      </c>
      <c r="AO22" s="129">
        <v>10000</v>
      </c>
    </row>
    <row r="23" spans="1:41" ht="18" customHeight="1" x14ac:dyDescent="0.25"/>
    <row r="24" spans="1:41" x14ac:dyDescent="0.25">
      <c r="A24" s="44"/>
    </row>
    <row r="25" spans="1:41" x14ac:dyDescent="0.25">
      <c r="A25" s="44"/>
    </row>
    <row r="26" spans="1:41" ht="15.75" thickBot="1" x14ac:dyDescent="0.3">
      <c r="A26" s="44"/>
      <c r="C26" s="23" t="s">
        <v>144</v>
      </c>
      <c r="F26" s="23" t="s">
        <v>145</v>
      </c>
    </row>
    <row r="27" spans="1:41" x14ac:dyDescent="0.25">
      <c r="A27" s="45">
        <v>0</v>
      </c>
      <c r="B27" t="s">
        <v>142</v>
      </c>
      <c r="C27" s="124">
        <v>0.2</v>
      </c>
      <c r="F27" s="126">
        <v>0</v>
      </c>
    </row>
    <row r="28" spans="1:41" ht="15.75" thickBot="1" x14ac:dyDescent="0.3">
      <c r="A28" s="45">
        <v>30</v>
      </c>
      <c r="B28" t="s">
        <v>143</v>
      </c>
      <c r="C28" s="125">
        <v>0.8</v>
      </c>
      <c r="F28" s="127">
        <v>60</v>
      </c>
    </row>
    <row r="29" spans="1:41" x14ac:dyDescent="0.25">
      <c r="A29" s="45">
        <v>60</v>
      </c>
      <c r="C29" s="62">
        <f>SUM(C27:C28)</f>
        <v>1</v>
      </c>
    </row>
    <row r="30" spans="1:41" x14ac:dyDescent="0.25">
      <c r="A30" s="45">
        <v>90</v>
      </c>
    </row>
    <row r="32" spans="1:41" x14ac:dyDescent="0.25">
      <c r="F32" s="48" t="s">
        <v>462</v>
      </c>
      <c r="G32" s="48" t="s">
        <v>463</v>
      </c>
      <c r="H32" s="48" t="s">
        <v>464</v>
      </c>
      <c r="I32" s="48" t="s">
        <v>465</v>
      </c>
      <c r="J32" s="48" t="s">
        <v>466</v>
      </c>
      <c r="K32" s="48" t="s">
        <v>467</v>
      </c>
      <c r="L32" s="48" t="s">
        <v>468</v>
      </c>
      <c r="M32" s="48" t="s">
        <v>469</v>
      </c>
      <c r="N32" s="48" t="s">
        <v>470</v>
      </c>
      <c r="O32" s="48" t="s">
        <v>471</v>
      </c>
      <c r="P32" s="48" t="s">
        <v>472</v>
      </c>
      <c r="Q32" s="48" t="s">
        <v>473</v>
      </c>
    </row>
    <row r="33" spans="5:18" ht="15.75" thickBot="1" x14ac:dyDescent="0.3">
      <c r="F33" s="252">
        <v>0.1</v>
      </c>
      <c r="G33" s="252">
        <v>0.05</v>
      </c>
      <c r="H33" s="252">
        <v>0.1</v>
      </c>
      <c r="I33" s="252">
        <v>0.1</v>
      </c>
      <c r="J33" s="252">
        <v>0.1</v>
      </c>
      <c r="K33" s="252">
        <v>0.1</v>
      </c>
      <c r="L33" s="252">
        <v>0.05</v>
      </c>
      <c r="M33" s="252">
        <v>0.05</v>
      </c>
      <c r="N33" s="252">
        <v>0.1</v>
      </c>
      <c r="O33" s="252">
        <v>0.1</v>
      </c>
      <c r="P33" s="252">
        <v>0.15</v>
      </c>
      <c r="Q33" s="252">
        <v>0</v>
      </c>
      <c r="R33" s="62">
        <f>SUM(F33:Q33)</f>
        <v>1</v>
      </c>
    </row>
    <row r="34" spans="5:18" ht="15.75" thickBot="1" x14ac:dyDescent="0.3">
      <c r="E34" t="s">
        <v>474</v>
      </c>
      <c r="F34" s="253">
        <f>+F33</f>
        <v>0.1</v>
      </c>
      <c r="G34" s="253">
        <f>+G33+F34</f>
        <v>0.15000000000000002</v>
      </c>
      <c r="H34" s="253">
        <f t="shared" ref="H34:Q34" si="0">+H33+G34</f>
        <v>0.25</v>
      </c>
      <c r="I34" s="253">
        <f t="shared" si="0"/>
        <v>0.35</v>
      </c>
      <c r="J34" s="253">
        <f t="shared" si="0"/>
        <v>0.44999999999999996</v>
      </c>
      <c r="K34" s="253">
        <f t="shared" si="0"/>
        <v>0.54999999999999993</v>
      </c>
      <c r="L34" s="253">
        <f t="shared" si="0"/>
        <v>0.6</v>
      </c>
      <c r="M34" s="253">
        <f t="shared" si="0"/>
        <v>0.65</v>
      </c>
      <c r="N34" s="253">
        <f t="shared" si="0"/>
        <v>0.75</v>
      </c>
      <c r="O34" s="253">
        <f t="shared" si="0"/>
        <v>0.85</v>
      </c>
      <c r="P34" s="253">
        <f t="shared" si="0"/>
        <v>1</v>
      </c>
      <c r="Q34" s="253">
        <f t="shared" si="0"/>
        <v>1</v>
      </c>
    </row>
    <row r="35" spans="5:18" ht="15.75" thickBot="1" x14ac:dyDescent="0.3"/>
    <row r="36" spans="5:18" x14ac:dyDescent="0.25">
      <c r="I36" s="129">
        <v>0</v>
      </c>
    </row>
  </sheetData>
  <dataValidations disablePrompts="1" count="1">
    <dataValidation type="list" allowBlank="1" showInputMessage="1" showErrorMessage="1" sqref="F27:F28">
      <formula1>$A$27:$A$30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B2:AN47"/>
  <sheetViews>
    <sheetView showGridLines="0" topLeftCell="O1" workbookViewId="0">
      <selection activeCell="D3" sqref="D3:AM22"/>
    </sheetView>
  </sheetViews>
  <sheetFormatPr defaultRowHeight="15" x14ac:dyDescent="0.25"/>
  <cols>
    <col min="2" max="2" width="26.42578125" bestFit="1" customWidth="1"/>
    <col min="3" max="3" width="14.5703125" customWidth="1"/>
    <col min="4" max="4" width="11" bestFit="1" customWidth="1"/>
    <col min="5" max="16" width="11.5703125" bestFit="1" customWidth="1"/>
    <col min="17" max="20" width="12.28515625" bestFit="1" customWidth="1"/>
    <col min="21" max="22" width="6" bestFit="1" customWidth="1"/>
    <col min="23" max="23" width="6.7109375" bestFit="1" customWidth="1"/>
    <col min="24" max="25" width="6.140625" bestFit="1" customWidth="1"/>
    <col min="26" max="26" width="6.7109375" bestFit="1" customWidth="1"/>
    <col min="27" max="27" width="6" bestFit="1" customWidth="1"/>
    <col min="28" max="28" width="6.5703125" bestFit="1" customWidth="1"/>
    <col min="29" max="29" width="6.28515625" bestFit="1" customWidth="1"/>
    <col min="30" max="30" width="6.85546875" bestFit="1" customWidth="1"/>
    <col min="31" max="31" width="6.28515625" bestFit="1" customWidth="1"/>
    <col min="32" max="32" width="7.140625" bestFit="1" customWidth="1"/>
    <col min="33" max="34" width="6" bestFit="1" customWidth="1"/>
    <col min="35" max="35" width="6.7109375" bestFit="1" customWidth="1"/>
    <col min="36" max="37" width="6.140625" bestFit="1" customWidth="1"/>
    <col min="38" max="38" width="6.7109375" bestFit="1" customWidth="1"/>
    <col min="39" max="39" width="6" bestFit="1" customWidth="1"/>
  </cols>
  <sheetData>
    <row r="2" spans="2:40" x14ac:dyDescent="0.25">
      <c r="B2" t="s">
        <v>141</v>
      </c>
      <c r="C2" s="39"/>
      <c r="D2" s="39" t="str">
        <f>+I_Vendite_Acquisto!F2</f>
        <v>ANNO 1</v>
      </c>
      <c r="E2" s="39" t="str">
        <f>+I_Vendite_Acquisto!G2</f>
        <v>ANNO 2</v>
      </c>
      <c r="F2" s="39" t="str">
        <f>+I_Vendite_Acquisto!H2</f>
        <v>ANNO 3</v>
      </c>
      <c r="G2" s="39" t="str">
        <f>+I_Vendite_Acquisto!I2</f>
        <v>ANNO 4</v>
      </c>
      <c r="H2" s="39" t="str">
        <f>+I_Vendite_Acquisto!J2</f>
        <v>ANNO 5</v>
      </c>
      <c r="I2" s="39" t="str">
        <f>+I_Vendite_Acquisto!K2</f>
        <v>ANNO 6</v>
      </c>
      <c r="J2" s="39" t="str">
        <f>+I_Vendite_Acquisto!L2</f>
        <v>ANNO 7</v>
      </c>
      <c r="K2" s="39" t="str">
        <f>+I_Vendite_Acquisto!M2</f>
        <v>ANNO 8</v>
      </c>
      <c r="L2" s="39" t="str">
        <f>+I_Vendite_Acquisto!N2</f>
        <v>ANNO 9</v>
      </c>
      <c r="M2" s="39" t="str">
        <f>+I_Vendite_Acquisto!O2</f>
        <v>ANNO 10</v>
      </c>
      <c r="N2" s="39" t="str">
        <f>+I_Vendite_Acquisto!P2</f>
        <v>ANNO 11</v>
      </c>
      <c r="O2" s="39" t="str">
        <f>+I_Vendite_Acquisto!Q2</f>
        <v>ANNO 12</v>
      </c>
      <c r="P2" s="39" t="str">
        <f>+I_Vendite_Acquisto!R2</f>
        <v>ANNO 13</v>
      </c>
      <c r="Q2" s="39" t="str">
        <f>+I_Vendite_Acquisto!S2</f>
        <v>ANNO 14</v>
      </c>
      <c r="R2" s="39" t="str">
        <f>+I_Vendite_Acquisto!T2</f>
        <v>ANNO 15</v>
      </c>
      <c r="S2" s="39" t="str">
        <f>+I_Vendite_Acquisto!U2</f>
        <v>ANNO 16</v>
      </c>
      <c r="T2" s="39" t="str">
        <f>+I_Vendite_Acquisto!V2</f>
        <v>ANNO 17</v>
      </c>
      <c r="U2" s="39" t="str">
        <f>+I_Vendite_Acquisto!W2</f>
        <v>ANNO 18</v>
      </c>
      <c r="V2" s="39" t="str">
        <f>+I_Vendite_Acquisto!X2</f>
        <v>ANNO 19</v>
      </c>
      <c r="W2" s="39" t="str">
        <f>+I_Vendite_Acquisto!Y2</f>
        <v>ANNO 20</v>
      </c>
      <c r="X2" s="39" t="str">
        <f>+I_Vendite_Acquisto!Z2</f>
        <v>ANNO 21</v>
      </c>
      <c r="Y2" s="39" t="str">
        <f>+I_Vendite_Acquisto!AA2</f>
        <v>ANNO 22</v>
      </c>
      <c r="Z2" s="39" t="str">
        <f>+I_Vendite_Acquisto!AB2</f>
        <v>ANNO 23</v>
      </c>
      <c r="AA2" s="39" t="str">
        <f>+I_Vendite_Acquisto!AC2</f>
        <v>ANNO 24</v>
      </c>
      <c r="AB2" s="39" t="str">
        <f>+I_Vendite_Acquisto!AD2</f>
        <v>ANNO 25</v>
      </c>
      <c r="AC2" s="39" t="str">
        <f>+I_Vendite_Acquisto!AE2</f>
        <v>ANNO 26</v>
      </c>
      <c r="AD2" s="39" t="str">
        <f>+I_Vendite_Acquisto!AF2</f>
        <v>ANNO 27</v>
      </c>
      <c r="AE2" s="39" t="str">
        <f>+I_Vendite_Acquisto!AG2</f>
        <v>ANNO 28</v>
      </c>
      <c r="AF2" s="39" t="str">
        <f>+I_Vendite_Acquisto!AH2</f>
        <v>ANNO 29</v>
      </c>
      <c r="AG2" s="39" t="str">
        <f>+I_Vendite_Acquisto!AI2</f>
        <v>ANNO 30</v>
      </c>
      <c r="AH2" s="39" t="str">
        <f>+I_Vendite_Acquisto!AJ2</f>
        <v>ANNO 31</v>
      </c>
      <c r="AI2" s="39" t="str">
        <f>+I_Vendite_Acquisto!AK2</f>
        <v>ANNO 32</v>
      </c>
      <c r="AJ2" s="39" t="str">
        <f>+I_Vendite_Acquisto!AL2</f>
        <v>ANNO 33</v>
      </c>
      <c r="AK2" s="39" t="str">
        <f>+I_Vendite_Acquisto!AM2</f>
        <v>ANNO 34</v>
      </c>
      <c r="AL2" s="39" t="str">
        <f>+I_Vendite_Acquisto!AN2</f>
        <v>ANNO 35</v>
      </c>
      <c r="AM2" s="39" t="str">
        <f>+I_Vendite_Acquisto!AO2</f>
        <v>ANNO 36</v>
      </c>
      <c r="AN2" s="39"/>
    </row>
    <row r="3" spans="2:40" x14ac:dyDescent="0.25">
      <c r="B3" t="str">
        <f>+I_Vendite_Acquisto!B3</f>
        <v>Servizio 1</v>
      </c>
      <c r="D3" s="31">
        <v>3000</v>
      </c>
      <c r="E3" s="31">
        <v>3000</v>
      </c>
      <c r="F3" s="31">
        <v>3000</v>
      </c>
      <c r="G3" s="31">
        <v>3000</v>
      </c>
      <c r="H3" s="31">
        <v>3000</v>
      </c>
      <c r="I3" s="31">
        <v>3000</v>
      </c>
      <c r="J3" s="31">
        <v>3000</v>
      </c>
      <c r="K3" s="31">
        <v>3000</v>
      </c>
      <c r="L3" s="31">
        <v>3000</v>
      </c>
      <c r="M3" s="31">
        <v>3000</v>
      </c>
      <c r="N3" s="31">
        <v>3000</v>
      </c>
      <c r="O3" s="31">
        <v>3000</v>
      </c>
      <c r="P3" s="31">
        <v>3000</v>
      </c>
      <c r="Q3" s="31">
        <v>3000</v>
      </c>
      <c r="R3" s="31">
        <v>3000</v>
      </c>
      <c r="S3" s="31">
        <v>3000</v>
      </c>
      <c r="T3" s="31">
        <v>3000</v>
      </c>
      <c r="U3" s="31">
        <v>3000</v>
      </c>
      <c r="V3" s="31">
        <v>3000</v>
      </c>
      <c r="W3" s="31">
        <v>3000</v>
      </c>
      <c r="X3" s="31">
        <v>3000</v>
      </c>
      <c r="Y3" s="31">
        <v>3000</v>
      </c>
      <c r="Z3" s="31">
        <v>3000</v>
      </c>
      <c r="AA3" s="31">
        <v>3000</v>
      </c>
      <c r="AB3" s="31">
        <v>3000</v>
      </c>
      <c r="AC3" s="31">
        <v>3000</v>
      </c>
      <c r="AD3" s="31">
        <v>3000</v>
      </c>
      <c r="AE3" s="31">
        <v>3000</v>
      </c>
      <c r="AF3" s="31">
        <v>3000</v>
      </c>
      <c r="AG3" s="31">
        <v>3000</v>
      </c>
      <c r="AH3" s="31">
        <v>3000</v>
      </c>
      <c r="AI3" s="31">
        <v>3000</v>
      </c>
      <c r="AJ3" s="31">
        <v>3000</v>
      </c>
      <c r="AK3" s="31">
        <v>3000</v>
      </c>
      <c r="AL3" s="31">
        <v>3000</v>
      </c>
      <c r="AM3" s="31">
        <v>3000</v>
      </c>
    </row>
    <row r="4" spans="2:40" x14ac:dyDescent="0.25">
      <c r="B4" t="str">
        <f>+I_Vendite_Acquisto!B4</f>
        <v>Servizio 2</v>
      </c>
      <c r="D4" s="31">
        <v>3000</v>
      </c>
      <c r="E4" s="31">
        <v>3000</v>
      </c>
      <c r="F4" s="31">
        <v>3000</v>
      </c>
      <c r="G4" s="31">
        <v>3000</v>
      </c>
      <c r="H4" s="31">
        <v>3000</v>
      </c>
      <c r="I4" s="31">
        <v>3000</v>
      </c>
      <c r="J4" s="31">
        <v>3000</v>
      </c>
      <c r="K4" s="31">
        <v>3000</v>
      </c>
      <c r="L4" s="31">
        <v>3000</v>
      </c>
      <c r="M4" s="31">
        <v>3000</v>
      </c>
      <c r="N4" s="31">
        <v>3000</v>
      </c>
      <c r="O4" s="31">
        <v>3000</v>
      </c>
      <c r="P4" s="31">
        <v>3000</v>
      </c>
      <c r="Q4" s="31">
        <v>3000</v>
      </c>
      <c r="R4" s="31">
        <v>3000</v>
      </c>
      <c r="S4" s="31">
        <v>3000</v>
      </c>
      <c r="T4" s="31">
        <v>3000</v>
      </c>
      <c r="U4" s="31">
        <v>3000</v>
      </c>
      <c r="V4" s="31">
        <v>3000</v>
      </c>
      <c r="W4" s="31">
        <v>3000</v>
      </c>
      <c r="X4" s="31">
        <v>3000</v>
      </c>
      <c r="Y4" s="31">
        <v>3000</v>
      </c>
      <c r="Z4" s="31">
        <v>3000</v>
      </c>
      <c r="AA4" s="31">
        <v>3000</v>
      </c>
      <c r="AB4" s="31">
        <v>3000</v>
      </c>
      <c r="AC4" s="31">
        <v>3000</v>
      </c>
      <c r="AD4" s="31">
        <v>3000</v>
      </c>
      <c r="AE4" s="31">
        <v>3000</v>
      </c>
      <c r="AF4" s="31">
        <v>3000</v>
      </c>
      <c r="AG4" s="31">
        <v>3000</v>
      </c>
      <c r="AH4" s="31">
        <v>3000</v>
      </c>
      <c r="AI4" s="31">
        <v>3000</v>
      </c>
      <c r="AJ4" s="31">
        <v>3000</v>
      </c>
      <c r="AK4" s="31">
        <v>3000</v>
      </c>
      <c r="AL4" s="31">
        <v>3000</v>
      </c>
      <c r="AM4" s="31">
        <v>3000</v>
      </c>
    </row>
    <row r="5" spans="2:40" x14ac:dyDescent="0.25">
      <c r="B5" t="str">
        <f>+I_Vendite_Acquisto!B5</f>
        <v>Servizio 3</v>
      </c>
      <c r="D5" s="31">
        <v>3000</v>
      </c>
      <c r="E5" s="31">
        <v>3000</v>
      </c>
      <c r="F5" s="31">
        <v>3000</v>
      </c>
      <c r="G5" s="31">
        <v>3000</v>
      </c>
      <c r="H5" s="31">
        <v>3000</v>
      </c>
      <c r="I5" s="31">
        <v>3000</v>
      </c>
      <c r="J5" s="31">
        <v>3000</v>
      </c>
      <c r="K5" s="31">
        <v>3000</v>
      </c>
      <c r="L5" s="31">
        <v>3000</v>
      </c>
      <c r="M5" s="31">
        <v>3000</v>
      </c>
      <c r="N5" s="31">
        <v>3000</v>
      </c>
      <c r="O5" s="31">
        <v>3000</v>
      </c>
      <c r="P5" s="31">
        <v>3000</v>
      </c>
      <c r="Q5" s="31">
        <v>3000</v>
      </c>
      <c r="R5" s="31">
        <v>3000</v>
      </c>
      <c r="S5" s="31">
        <v>3000</v>
      </c>
      <c r="T5" s="31">
        <v>3000</v>
      </c>
      <c r="U5" s="31">
        <v>3000</v>
      </c>
      <c r="V5" s="31">
        <v>3000</v>
      </c>
      <c r="W5" s="31">
        <v>3000</v>
      </c>
      <c r="X5" s="31">
        <v>3000</v>
      </c>
      <c r="Y5" s="31">
        <v>3000</v>
      </c>
      <c r="Z5" s="31">
        <v>3000</v>
      </c>
      <c r="AA5" s="31">
        <v>3000</v>
      </c>
      <c r="AB5" s="31">
        <v>3000</v>
      </c>
      <c r="AC5" s="31">
        <v>3000</v>
      </c>
      <c r="AD5" s="31">
        <v>3000</v>
      </c>
      <c r="AE5" s="31">
        <v>3000</v>
      </c>
      <c r="AF5" s="31">
        <v>3000</v>
      </c>
      <c r="AG5" s="31">
        <v>3000</v>
      </c>
      <c r="AH5" s="31">
        <v>3000</v>
      </c>
      <c r="AI5" s="31">
        <v>3000</v>
      </c>
      <c r="AJ5" s="31">
        <v>3000</v>
      </c>
      <c r="AK5" s="31">
        <v>3000</v>
      </c>
      <c r="AL5" s="31">
        <v>3000</v>
      </c>
      <c r="AM5" s="31">
        <v>3000</v>
      </c>
    </row>
    <row r="6" spans="2:40" x14ac:dyDescent="0.25">
      <c r="B6" t="str">
        <f>+I_Vendite_Acquisto!B6</f>
        <v>Servizio 4</v>
      </c>
      <c r="D6" s="31">
        <v>3000</v>
      </c>
      <c r="E6" s="31">
        <v>3000</v>
      </c>
      <c r="F6" s="31">
        <v>3000</v>
      </c>
      <c r="G6" s="31">
        <v>3000</v>
      </c>
      <c r="H6" s="31">
        <v>3000</v>
      </c>
      <c r="I6" s="31">
        <v>3000</v>
      </c>
      <c r="J6" s="31">
        <v>3000</v>
      </c>
      <c r="K6" s="31">
        <v>3000</v>
      </c>
      <c r="L6" s="31">
        <v>3000</v>
      </c>
      <c r="M6" s="31">
        <v>3000</v>
      </c>
      <c r="N6" s="31">
        <v>3000</v>
      </c>
      <c r="O6" s="31">
        <v>3000</v>
      </c>
      <c r="P6" s="31">
        <v>3000</v>
      </c>
      <c r="Q6" s="31">
        <v>3000</v>
      </c>
      <c r="R6" s="31">
        <v>3000</v>
      </c>
      <c r="S6" s="31">
        <v>3000</v>
      </c>
      <c r="T6" s="31">
        <v>3000</v>
      </c>
      <c r="U6" s="31">
        <v>3000</v>
      </c>
      <c r="V6" s="31">
        <v>3000</v>
      </c>
      <c r="W6" s="31">
        <v>3000</v>
      </c>
      <c r="X6" s="31">
        <v>3000</v>
      </c>
      <c r="Y6" s="31">
        <v>3000</v>
      </c>
      <c r="Z6" s="31">
        <v>3000</v>
      </c>
      <c r="AA6" s="31">
        <v>3000</v>
      </c>
      <c r="AB6" s="31">
        <v>3000</v>
      </c>
      <c r="AC6" s="31">
        <v>3000</v>
      </c>
      <c r="AD6" s="31">
        <v>3000</v>
      </c>
      <c r="AE6" s="31">
        <v>3000</v>
      </c>
      <c r="AF6" s="31">
        <v>3000</v>
      </c>
      <c r="AG6" s="31">
        <v>3000</v>
      </c>
      <c r="AH6" s="31">
        <v>3000</v>
      </c>
      <c r="AI6" s="31">
        <v>3000</v>
      </c>
      <c r="AJ6" s="31">
        <v>3000</v>
      </c>
      <c r="AK6" s="31">
        <v>3000</v>
      </c>
      <c r="AL6" s="31">
        <v>3000</v>
      </c>
      <c r="AM6" s="31">
        <v>3000</v>
      </c>
    </row>
    <row r="7" spans="2:40" x14ac:dyDescent="0.25">
      <c r="B7" t="str">
        <f>+I_Vendite_Acquisto!B7</f>
        <v>Servizio 5</v>
      </c>
      <c r="D7" s="31">
        <v>3000</v>
      </c>
      <c r="E7" s="31">
        <v>3000</v>
      </c>
      <c r="F7" s="31">
        <v>3000</v>
      </c>
      <c r="G7" s="31">
        <v>3000</v>
      </c>
      <c r="H7" s="31">
        <v>3000</v>
      </c>
      <c r="I7" s="31">
        <v>3000</v>
      </c>
      <c r="J7" s="31">
        <v>3000</v>
      </c>
      <c r="K7" s="31">
        <v>3000</v>
      </c>
      <c r="L7" s="31">
        <v>3000</v>
      </c>
      <c r="M7" s="31">
        <v>3000</v>
      </c>
      <c r="N7" s="31">
        <v>3000</v>
      </c>
      <c r="O7" s="31">
        <v>3000</v>
      </c>
      <c r="P7" s="31">
        <v>3000</v>
      </c>
      <c r="Q7" s="31">
        <v>3000</v>
      </c>
      <c r="R7" s="31">
        <v>3000</v>
      </c>
      <c r="S7" s="31">
        <v>3000</v>
      </c>
      <c r="T7" s="31">
        <v>3000</v>
      </c>
      <c r="U7" s="31">
        <v>3000</v>
      </c>
      <c r="V7" s="31">
        <v>3000</v>
      </c>
      <c r="W7" s="31">
        <v>3000</v>
      </c>
      <c r="X7" s="31">
        <v>3000</v>
      </c>
      <c r="Y7" s="31">
        <v>3000</v>
      </c>
      <c r="Z7" s="31">
        <v>3000</v>
      </c>
      <c r="AA7" s="31">
        <v>3000</v>
      </c>
      <c r="AB7" s="31">
        <v>3000</v>
      </c>
      <c r="AC7" s="31">
        <v>3000</v>
      </c>
      <c r="AD7" s="31">
        <v>3000</v>
      </c>
      <c r="AE7" s="31">
        <v>3000</v>
      </c>
      <c r="AF7" s="31">
        <v>3000</v>
      </c>
      <c r="AG7" s="31">
        <v>3000</v>
      </c>
      <c r="AH7" s="31">
        <v>3000</v>
      </c>
      <c r="AI7" s="31">
        <v>3000</v>
      </c>
      <c r="AJ7" s="31">
        <v>3000</v>
      </c>
      <c r="AK7" s="31">
        <v>3000</v>
      </c>
      <c r="AL7" s="31">
        <v>3000</v>
      </c>
      <c r="AM7" s="31">
        <v>3000</v>
      </c>
    </row>
    <row r="8" spans="2:40" x14ac:dyDescent="0.25">
      <c r="B8" t="str">
        <f>+I_Vendite_Acquisto!B8</f>
        <v>Servizio 6</v>
      </c>
      <c r="D8" s="31">
        <v>3000</v>
      </c>
      <c r="E8" s="31">
        <v>3000</v>
      </c>
      <c r="F8" s="31">
        <v>3000</v>
      </c>
      <c r="G8" s="31">
        <v>3000</v>
      </c>
      <c r="H8" s="31">
        <v>3000</v>
      </c>
      <c r="I8" s="31">
        <v>3000</v>
      </c>
      <c r="J8" s="31">
        <v>3000</v>
      </c>
      <c r="K8" s="31">
        <v>3000</v>
      </c>
      <c r="L8" s="31">
        <v>3000</v>
      </c>
      <c r="M8" s="31">
        <v>3000</v>
      </c>
      <c r="N8" s="31">
        <v>3000</v>
      </c>
      <c r="O8" s="31">
        <v>3000</v>
      </c>
      <c r="P8" s="31">
        <v>3000</v>
      </c>
      <c r="Q8" s="31">
        <v>3000</v>
      </c>
      <c r="R8" s="31">
        <v>3000</v>
      </c>
      <c r="S8" s="31">
        <v>3000</v>
      </c>
      <c r="T8" s="31">
        <v>3000</v>
      </c>
      <c r="U8" s="31">
        <v>3000</v>
      </c>
      <c r="V8" s="31">
        <v>3000</v>
      </c>
      <c r="W8" s="31">
        <v>3000</v>
      </c>
      <c r="X8" s="31">
        <v>3000</v>
      </c>
      <c r="Y8" s="31">
        <v>3000</v>
      </c>
      <c r="Z8" s="31">
        <v>3000</v>
      </c>
      <c r="AA8" s="31">
        <v>3000</v>
      </c>
      <c r="AB8" s="31">
        <v>3000</v>
      </c>
      <c r="AC8" s="31">
        <v>3000</v>
      </c>
      <c r="AD8" s="31">
        <v>3000</v>
      </c>
      <c r="AE8" s="31">
        <v>3000</v>
      </c>
      <c r="AF8" s="31">
        <v>3000</v>
      </c>
      <c r="AG8" s="31">
        <v>3000</v>
      </c>
      <c r="AH8" s="31">
        <v>3000</v>
      </c>
      <c r="AI8" s="31">
        <v>3000</v>
      </c>
      <c r="AJ8" s="31">
        <v>3000</v>
      </c>
      <c r="AK8" s="31">
        <v>3000</v>
      </c>
      <c r="AL8" s="31">
        <v>3000</v>
      </c>
      <c r="AM8" s="31">
        <v>3000</v>
      </c>
    </row>
    <row r="9" spans="2:40" x14ac:dyDescent="0.25">
      <c r="B9" t="str">
        <f>+I_Vendite_Acquisto!B9</f>
        <v>Servizio 7</v>
      </c>
      <c r="D9" s="31">
        <v>3000</v>
      </c>
      <c r="E9" s="31">
        <v>3000</v>
      </c>
      <c r="F9" s="31">
        <v>3000</v>
      </c>
      <c r="G9" s="31">
        <v>3000</v>
      </c>
      <c r="H9" s="31">
        <v>3000</v>
      </c>
      <c r="I9" s="31">
        <v>3000</v>
      </c>
      <c r="J9" s="31">
        <v>3000</v>
      </c>
      <c r="K9" s="31">
        <v>3000</v>
      </c>
      <c r="L9" s="31">
        <v>3000</v>
      </c>
      <c r="M9" s="31">
        <v>3000</v>
      </c>
      <c r="N9" s="31">
        <v>3000</v>
      </c>
      <c r="O9" s="31">
        <v>3000</v>
      </c>
      <c r="P9" s="31">
        <v>3000</v>
      </c>
      <c r="Q9" s="31">
        <v>3000</v>
      </c>
      <c r="R9" s="31">
        <v>3000</v>
      </c>
      <c r="S9" s="31">
        <v>3000</v>
      </c>
      <c r="T9" s="31">
        <v>3000</v>
      </c>
      <c r="U9" s="31">
        <v>3000</v>
      </c>
      <c r="V9" s="31">
        <v>3000</v>
      </c>
      <c r="W9" s="31">
        <v>3000</v>
      </c>
      <c r="X9" s="31">
        <v>3000</v>
      </c>
      <c r="Y9" s="31">
        <v>3000</v>
      </c>
      <c r="Z9" s="31">
        <v>3000</v>
      </c>
      <c r="AA9" s="31">
        <v>3000</v>
      </c>
      <c r="AB9" s="31">
        <v>3000</v>
      </c>
      <c r="AC9" s="31">
        <v>3000</v>
      </c>
      <c r="AD9" s="31">
        <v>3000</v>
      </c>
      <c r="AE9" s="31">
        <v>3000</v>
      </c>
      <c r="AF9" s="31">
        <v>3000</v>
      </c>
      <c r="AG9" s="31">
        <v>3000</v>
      </c>
      <c r="AH9" s="31">
        <v>3000</v>
      </c>
      <c r="AI9" s="31">
        <v>3000</v>
      </c>
      <c r="AJ9" s="31">
        <v>3000</v>
      </c>
      <c r="AK9" s="31">
        <v>3000</v>
      </c>
      <c r="AL9" s="31">
        <v>3000</v>
      </c>
      <c r="AM9" s="31">
        <v>3000</v>
      </c>
    </row>
    <row r="10" spans="2:40" x14ac:dyDescent="0.25">
      <c r="B10" t="str">
        <f>+I_Vendite_Acquisto!B10</f>
        <v>Servizio 8</v>
      </c>
      <c r="D10" s="31">
        <v>3000</v>
      </c>
      <c r="E10" s="31">
        <v>3000</v>
      </c>
      <c r="F10" s="31">
        <v>3000</v>
      </c>
      <c r="G10" s="31">
        <v>3000</v>
      </c>
      <c r="H10" s="31">
        <v>3000</v>
      </c>
      <c r="I10" s="31">
        <v>3000</v>
      </c>
      <c r="J10" s="31">
        <v>3000</v>
      </c>
      <c r="K10" s="31">
        <v>3000</v>
      </c>
      <c r="L10" s="31">
        <v>3000</v>
      </c>
      <c r="M10" s="31">
        <v>3000</v>
      </c>
      <c r="N10" s="31">
        <v>3000</v>
      </c>
      <c r="O10" s="31">
        <v>3000</v>
      </c>
      <c r="P10" s="31">
        <v>3000</v>
      </c>
      <c r="Q10" s="31">
        <v>3000</v>
      </c>
      <c r="R10" s="31">
        <v>3000</v>
      </c>
      <c r="S10" s="31">
        <v>3000</v>
      </c>
      <c r="T10" s="31">
        <v>3000</v>
      </c>
      <c r="U10" s="31">
        <v>3000</v>
      </c>
      <c r="V10" s="31">
        <v>3000</v>
      </c>
      <c r="W10" s="31">
        <v>3000</v>
      </c>
      <c r="X10" s="31">
        <v>3000</v>
      </c>
      <c r="Y10" s="31">
        <v>3000</v>
      </c>
      <c r="Z10" s="31">
        <v>3000</v>
      </c>
      <c r="AA10" s="31">
        <v>3000</v>
      </c>
      <c r="AB10" s="31">
        <v>3000</v>
      </c>
      <c r="AC10" s="31">
        <v>3000</v>
      </c>
      <c r="AD10" s="31">
        <v>3000</v>
      </c>
      <c r="AE10" s="31">
        <v>3000</v>
      </c>
      <c r="AF10" s="31">
        <v>3000</v>
      </c>
      <c r="AG10" s="31">
        <v>3000</v>
      </c>
      <c r="AH10" s="31">
        <v>3000</v>
      </c>
      <c r="AI10" s="31">
        <v>3000</v>
      </c>
      <c r="AJ10" s="31">
        <v>3000</v>
      </c>
      <c r="AK10" s="31">
        <v>3000</v>
      </c>
      <c r="AL10" s="31">
        <v>3000</v>
      </c>
      <c r="AM10" s="31">
        <v>3000</v>
      </c>
    </row>
    <row r="11" spans="2:40" x14ac:dyDescent="0.25">
      <c r="B11" t="str">
        <f>+I_Vendite_Acquisto!B11</f>
        <v>Servizio 9</v>
      </c>
      <c r="D11" s="31">
        <v>3000</v>
      </c>
      <c r="E11" s="31">
        <v>3000</v>
      </c>
      <c r="F11" s="31">
        <v>3000</v>
      </c>
      <c r="G11" s="31">
        <v>3000</v>
      </c>
      <c r="H11" s="31">
        <v>3000</v>
      </c>
      <c r="I11" s="31">
        <v>3000</v>
      </c>
      <c r="J11" s="31">
        <v>3000</v>
      </c>
      <c r="K11" s="31">
        <v>3000</v>
      </c>
      <c r="L11" s="31">
        <v>3000</v>
      </c>
      <c r="M11" s="31">
        <v>3000</v>
      </c>
      <c r="N11" s="31">
        <v>3000</v>
      </c>
      <c r="O11" s="31">
        <v>3000</v>
      </c>
      <c r="P11" s="31">
        <v>3000</v>
      </c>
      <c r="Q11" s="31">
        <v>3000</v>
      </c>
      <c r="R11" s="31">
        <v>3000</v>
      </c>
      <c r="S11" s="31">
        <v>3000</v>
      </c>
      <c r="T11" s="31">
        <v>3000</v>
      </c>
      <c r="U11" s="31">
        <v>3000</v>
      </c>
      <c r="V11" s="31">
        <v>3000</v>
      </c>
      <c r="W11" s="31">
        <v>3000</v>
      </c>
      <c r="X11" s="31">
        <v>3000</v>
      </c>
      <c r="Y11" s="31">
        <v>3000</v>
      </c>
      <c r="Z11" s="31">
        <v>3000</v>
      </c>
      <c r="AA11" s="31">
        <v>3000</v>
      </c>
      <c r="AB11" s="31">
        <v>3000</v>
      </c>
      <c r="AC11" s="31">
        <v>3000</v>
      </c>
      <c r="AD11" s="31">
        <v>3000</v>
      </c>
      <c r="AE11" s="31">
        <v>3000</v>
      </c>
      <c r="AF11" s="31">
        <v>3000</v>
      </c>
      <c r="AG11" s="31">
        <v>3000</v>
      </c>
      <c r="AH11" s="31">
        <v>3000</v>
      </c>
      <c r="AI11" s="31">
        <v>3000</v>
      </c>
      <c r="AJ11" s="31">
        <v>3000</v>
      </c>
      <c r="AK11" s="31">
        <v>3000</v>
      </c>
      <c r="AL11" s="31">
        <v>3000</v>
      </c>
      <c r="AM11" s="31">
        <v>3000</v>
      </c>
    </row>
    <row r="12" spans="2:40" x14ac:dyDescent="0.25">
      <c r="B12" t="str">
        <f>+I_Vendite_Acquisto!B12</f>
        <v>Servizio 10</v>
      </c>
      <c r="D12" s="31">
        <v>3000</v>
      </c>
      <c r="E12" s="31">
        <v>3000</v>
      </c>
      <c r="F12" s="31">
        <v>3000</v>
      </c>
      <c r="G12" s="31">
        <v>3000</v>
      </c>
      <c r="H12" s="31">
        <v>3000</v>
      </c>
      <c r="I12" s="31">
        <v>3000</v>
      </c>
      <c r="J12" s="31">
        <v>3000</v>
      </c>
      <c r="K12" s="31">
        <v>3000</v>
      </c>
      <c r="L12" s="31">
        <v>3000</v>
      </c>
      <c r="M12" s="31">
        <v>3000</v>
      </c>
      <c r="N12" s="31">
        <v>3000</v>
      </c>
      <c r="O12" s="31">
        <v>3000</v>
      </c>
      <c r="P12" s="31">
        <v>3000</v>
      </c>
      <c r="Q12" s="31">
        <v>3000</v>
      </c>
      <c r="R12" s="31">
        <v>3000</v>
      </c>
      <c r="S12" s="31">
        <v>3000</v>
      </c>
      <c r="T12" s="31">
        <v>3000</v>
      </c>
      <c r="U12" s="31">
        <v>3000</v>
      </c>
      <c r="V12" s="31">
        <v>3000</v>
      </c>
      <c r="W12" s="31">
        <v>3000</v>
      </c>
      <c r="X12" s="31">
        <v>3000</v>
      </c>
      <c r="Y12" s="31">
        <v>3000</v>
      </c>
      <c r="Z12" s="31">
        <v>3000</v>
      </c>
      <c r="AA12" s="31">
        <v>3000</v>
      </c>
      <c r="AB12" s="31">
        <v>3000</v>
      </c>
      <c r="AC12" s="31">
        <v>3000</v>
      </c>
      <c r="AD12" s="31">
        <v>3000</v>
      </c>
      <c r="AE12" s="31">
        <v>3000</v>
      </c>
      <c r="AF12" s="31">
        <v>3000</v>
      </c>
      <c r="AG12" s="31">
        <v>3000</v>
      </c>
      <c r="AH12" s="31">
        <v>3000</v>
      </c>
      <c r="AI12" s="31">
        <v>3000</v>
      </c>
      <c r="AJ12" s="31">
        <v>3000</v>
      </c>
      <c r="AK12" s="31">
        <v>3000</v>
      </c>
      <c r="AL12" s="31">
        <v>3000</v>
      </c>
      <c r="AM12" s="31">
        <v>3000</v>
      </c>
    </row>
    <row r="13" spans="2:40" x14ac:dyDescent="0.25">
      <c r="B13" t="str">
        <f>+I_Vendite_Acquisto!B13</f>
        <v>Servizio 11</v>
      </c>
      <c r="D13" s="31">
        <v>3000</v>
      </c>
      <c r="E13" s="31">
        <v>3000</v>
      </c>
      <c r="F13" s="31">
        <v>3000</v>
      </c>
      <c r="G13" s="31">
        <v>3000</v>
      </c>
      <c r="H13" s="31">
        <v>3000</v>
      </c>
      <c r="I13" s="31">
        <v>3000</v>
      </c>
      <c r="J13" s="31">
        <v>3000</v>
      </c>
      <c r="K13" s="31">
        <v>3000</v>
      </c>
      <c r="L13" s="31">
        <v>3000</v>
      </c>
      <c r="M13" s="31">
        <v>3000</v>
      </c>
      <c r="N13" s="31">
        <v>3000</v>
      </c>
      <c r="O13" s="31">
        <v>3000</v>
      </c>
      <c r="P13" s="31">
        <v>3000</v>
      </c>
      <c r="Q13" s="31">
        <v>3000</v>
      </c>
      <c r="R13" s="31">
        <v>3000</v>
      </c>
      <c r="S13" s="31">
        <v>3000</v>
      </c>
      <c r="T13" s="31">
        <v>3000</v>
      </c>
      <c r="U13" s="31">
        <v>3000</v>
      </c>
      <c r="V13" s="31">
        <v>3000</v>
      </c>
      <c r="W13" s="31">
        <v>3000</v>
      </c>
      <c r="X13" s="31">
        <v>3000</v>
      </c>
      <c r="Y13" s="31">
        <v>3000</v>
      </c>
      <c r="Z13" s="31">
        <v>3000</v>
      </c>
      <c r="AA13" s="31">
        <v>3000</v>
      </c>
      <c r="AB13" s="31">
        <v>3000</v>
      </c>
      <c r="AC13" s="31">
        <v>3000</v>
      </c>
      <c r="AD13" s="31">
        <v>3000</v>
      </c>
      <c r="AE13" s="31">
        <v>3000</v>
      </c>
      <c r="AF13" s="31">
        <v>3000</v>
      </c>
      <c r="AG13" s="31">
        <v>3000</v>
      </c>
      <c r="AH13" s="31">
        <v>3000</v>
      </c>
      <c r="AI13" s="31">
        <v>3000</v>
      </c>
      <c r="AJ13" s="31">
        <v>3000</v>
      </c>
      <c r="AK13" s="31">
        <v>3000</v>
      </c>
      <c r="AL13" s="31">
        <v>3000</v>
      </c>
      <c r="AM13" s="31">
        <v>3000</v>
      </c>
    </row>
    <row r="14" spans="2:40" x14ac:dyDescent="0.25">
      <c r="B14" t="str">
        <f>+I_Vendite_Acquisto!B14</f>
        <v>Servizio 12</v>
      </c>
      <c r="D14" s="31">
        <v>3000</v>
      </c>
      <c r="E14" s="31">
        <v>3000</v>
      </c>
      <c r="F14" s="31">
        <v>3000</v>
      </c>
      <c r="G14" s="31">
        <v>3000</v>
      </c>
      <c r="H14" s="31">
        <v>3000</v>
      </c>
      <c r="I14" s="31">
        <v>3000</v>
      </c>
      <c r="J14" s="31">
        <v>3000</v>
      </c>
      <c r="K14" s="31">
        <v>3000</v>
      </c>
      <c r="L14" s="31">
        <v>3000</v>
      </c>
      <c r="M14" s="31">
        <v>3000</v>
      </c>
      <c r="N14" s="31">
        <v>3000</v>
      </c>
      <c r="O14" s="31">
        <v>3000</v>
      </c>
      <c r="P14" s="31">
        <v>3000</v>
      </c>
      <c r="Q14" s="31">
        <v>3000</v>
      </c>
      <c r="R14" s="31">
        <v>3000</v>
      </c>
      <c r="S14" s="31">
        <v>3000</v>
      </c>
      <c r="T14" s="31">
        <v>3000</v>
      </c>
      <c r="U14" s="31">
        <v>3000</v>
      </c>
      <c r="V14" s="31">
        <v>3000</v>
      </c>
      <c r="W14" s="31">
        <v>3000</v>
      </c>
      <c r="X14" s="31">
        <v>3000</v>
      </c>
      <c r="Y14" s="31">
        <v>3000</v>
      </c>
      <c r="Z14" s="31">
        <v>3000</v>
      </c>
      <c r="AA14" s="31">
        <v>3000</v>
      </c>
      <c r="AB14" s="31">
        <v>3000</v>
      </c>
      <c r="AC14" s="31">
        <v>3000</v>
      </c>
      <c r="AD14" s="31">
        <v>3000</v>
      </c>
      <c r="AE14" s="31">
        <v>3000</v>
      </c>
      <c r="AF14" s="31">
        <v>3000</v>
      </c>
      <c r="AG14" s="31">
        <v>3000</v>
      </c>
      <c r="AH14" s="31">
        <v>3000</v>
      </c>
      <c r="AI14" s="31">
        <v>3000</v>
      </c>
      <c r="AJ14" s="31">
        <v>3000</v>
      </c>
      <c r="AK14" s="31">
        <v>3000</v>
      </c>
      <c r="AL14" s="31">
        <v>3000</v>
      </c>
      <c r="AM14" s="31">
        <v>3000</v>
      </c>
    </row>
    <row r="15" spans="2:40" x14ac:dyDescent="0.25">
      <c r="B15" t="str">
        <f>+I_Vendite_Acquisto!B15</f>
        <v>Servizio 13</v>
      </c>
      <c r="D15" s="31">
        <v>3000</v>
      </c>
      <c r="E15" s="31">
        <v>3000</v>
      </c>
      <c r="F15" s="31">
        <v>3000</v>
      </c>
      <c r="G15" s="31">
        <v>3000</v>
      </c>
      <c r="H15" s="31">
        <v>3000</v>
      </c>
      <c r="I15" s="31">
        <v>3000</v>
      </c>
      <c r="J15" s="31">
        <v>3000</v>
      </c>
      <c r="K15" s="31">
        <v>3000</v>
      </c>
      <c r="L15" s="31">
        <v>3000</v>
      </c>
      <c r="M15" s="31">
        <v>3000</v>
      </c>
      <c r="N15" s="31">
        <v>3000</v>
      </c>
      <c r="O15" s="31">
        <v>3000</v>
      </c>
      <c r="P15" s="31">
        <v>3000</v>
      </c>
      <c r="Q15" s="31">
        <v>3000</v>
      </c>
      <c r="R15" s="31">
        <v>3000</v>
      </c>
      <c r="S15" s="31">
        <v>3000</v>
      </c>
      <c r="T15" s="31">
        <v>3000</v>
      </c>
      <c r="U15" s="31">
        <v>3000</v>
      </c>
      <c r="V15" s="31">
        <v>3000</v>
      </c>
      <c r="W15" s="31">
        <v>3000</v>
      </c>
      <c r="X15" s="31">
        <v>3000</v>
      </c>
      <c r="Y15" s="31">
        <v>3000</v>
      </c>
      <c r="Z15" s="31">
        <v>3000</v>
      </c>
      <c r="AA15" s="31">
        <v>3000</v>
      </c>
      <c r="AB15" s="31">
        <v>3000</v>
      </c>
      <c r="AC15" s="31">
        <v>3000</v>
      </c>
      <c r="AD15" s="31">
        <v>3000</v>
      </c>
      <c r="AE15" s="31">
        <v>3000</v>
      </c>
      <c r="AF15" s="31">
        <v>3000</v>
      </c>
      <c r="AG15" s="31">
        <v>3000</v>
      </c>
      <c r="AH15" s="31">
        <v>3000</v>
      </c>
      <c r="AI15" s="31">
        <v>3000</v>
      </c>
      <c r="AJ15" s="31">
        <v>3000</v>
      </c>
      <c r="AK15" s="31">
        <v>3000</v>
      </c>
      <c r="AL15" s="31">
        <v>3000</v>
      </c>
      <c r="AM15" s="31">
        <v>3000</v>
      </c>
    </row>
    <row r="16" spans="2:40" x14ac:dyDescent="0.25">
      <c r="B16" t="str">
        <f>+I_Vendite_Acquisto!B16</f>
        <v>Servizio 14</v>
      </c>
      <c r="D16" s="31">
        <v>3000</v>
      </c>
      <c r="E16" s="31">
        <v>3000</v>
      </c>
      <c r="F16" s="31">
        <v>3000</v>
      </c>
      <c r="G16" s="31">
        <v>3000</v>
      </c>
      <c r="H16" s="31">
        <v>3000</v>
      </c>
      <c r="I16" s="31">
        <v>3000</v>
      </c>
      <c r="J16" s="31">
        <v>3000</v>
      </c>
      <c r="K16" s="31">
        <v>3000</v>
      </c>
      <c r="L16" s="31">
        <v>3000</v>
      </c>
      <c r="M16" s="31">
        <v>3000</v>
      </c>
      <c r="N16" s="31">
        <v>3000</v>
      </c>
      <c r="O16" s="31">
        <v>3000</v>
      </c>
      <c r="P16" s="31">
        <v>3000</v>
      </c>
      <c r="Q16" s="31">
        <v>3000</v>
      </c>
      <c r="R16" s="31">
        <v>3000</v>
      </c>
      <c r="S16" s="31">
        <v>3000</v>
      </c>
      <c r="T16" s="31">
        <v>3000</v>
      </c>
      <c r="U16" s="31">
        <v>3000</v>
      </c>
      <c r="V16" s="31">
        <v>3000</v>
      </c>
      <c r="W16" s="31">
        <v>3000</v>
      </c>
      <c r="X16" s="31">
        <v>3000</v>
      </c>
      <c r="Y16" s="31">
        <v>3000</v>
      </c>
      <c r="Z16" s="31">
        <v>3000</v>
      </c>
      <c r="AA16" s="31">
        <v>3000</v>
      </c>
      <c r="AB16" s="31">
        <v>3000</v>
      </c>
      <c r="AC16" s="31">
        <v>3000</v>
      </c>
      <c r="AD16" s="31">
        <v>3000</v>
      </c>
      <c r="AE16" s="31">
        <v>3000</v>
      </c>
      <c r="AF16" s="31">
        <v>3000</v>
      </c>
      <c r="AG16" s="31">
        <v>3000</v>
      </c>
      <c r="AH16" s="31">
        <v>3000</v>
      </c>
      <c r="AI16" s="31">
        <v>3000</v>
      </c>
      <c r="AJ16" s="31">
        <v>3000</v>
      </c>
      <c r="AK16" s="31">
        <v>3000</v>
      </c>
      <c r="AL16" s="31">
        <v>3000</v>
      </c>
      <c r="AM16" s="31">
        <v>3000</v>
      </c>
    </row>
    <row r="17" spans="2:39" x14ac:dyDescent="0.25">
      <c r="B17" t="str">
        <f>+I_Vendite_Acquisto!B17</f>
        <v>Servizio 15</v>
      </c>
      <c r="D17" s="31">
        <v>3000</v>
      </c>
      <c r="E17" s="31">
        <v>3000</v>
      </c>
      <c r="F17" s="31">
        <v>3000</v>
      </c>
      <c r="G17" s="31">
        <v>3000</v>
      </c>
      <c r="H17" s="31">
        <v>3000</v>
      </c>
      <c r="I17" s="31">
        <v>3000</v>
      </c>
      <c r="J17" s="31">
        <v>3000</v>
      </c>
      <c r="K17" s="31">
        <v>3000</v>
      </c>
      <c r="L17" s="31">
        <v>3000</v>
      </c>
      <c r="M17" s="31">
        <v>3000</v>
      </c>
      <c r="N17" s="31">
        <v>3000</v>
      </c>
      <c r="O17" s="31">
        <v>3000</v>
      </c>
      <c r="P17" s="31">
        <v>3000</v>
      </c>
      <c r="Q17" s="31">
        <v>3000</v>
      </c>
      <c r="R17" s="31">
        <v>3000</v>
      </c>
      <c r="S17" s="31">
        <v>3000</v>
      </c>
      <c r="T17" s="31">
        <v>3000</v>
      </c>
      <c r="U17" s="31">
        <v>3000</v>
      </c>
      <c r="V17" s="31">
        <v>3000</v>
      </c>
      <c r="W17" s="31">
        <v>3000</v>
      </c>
      <c r="X17" s="31">
        <v>3000</v>
      </c>
      <c r="Y17" s="31">
        <v>3000</v>
      </c>
      <c r="Z17" s="31">
        <v>3000</v>
      </c>
      <c r="AA17" s="31">
        <v>3000</v>
      </c>
      <c r="AB17" s="31">
        <v>3000</v>
      </c>
      <c r="AC17" s="31">
        <v>3000</v>
      </c>
      <c r="AD17" s="31">
        <v>3000</v>
      </c>
      <c r="AE17" s="31">
        <v>3000</v>
      </c>
      <c r="AF17" s="31">
        <v>3000</v>
      </c>
      <c r="AG17" s="31">
        <v>3000</v>
      </c>
      <c r="AH17" s="31">
        <v>3000</v>
      </c>
      <c r="AI17" s="31">
        <v>3000</v>
      </c>
      <c r="AJ17" s="31">
        <v>3000</v>
      </c>
      <c r="AK17" s="31">
        <v>3000</v>
      </c>
      <c r="AL17" s="31">
        <v>3000</v>
      </c>
      <c r="AM17" s="31">
        <v>3000</v>
      </c>
    </row>
    <row r="18" spans="2:39" x14ac:dyDescent="0.25">
      <c r="B18" t="str">
        <f>+I_Vendite_Acquisto!B18</f>
        <v>Servizio 16</v>
      </c>
      <c r="D18" s="31">
        <v>3000</v>
      </c>
      <c r="E18" s="31">
        <v>3000</v>
      </c>
      <c r="F18" s="31">
        <v>3000</v>
      </c>
      <c r="G18" s="31">
        <v>3000</v>
      </c>
      <c r="H18" s="31">
        <v>3000</v>
      </c>
      <c r="I18" s="31">
        <v>3000</v>
      </c>
      <c r="J18" s="31">
        <v>3000</v>
      </c>
      <c r="K18" s="31">
        <v>3000</v>
      </c>
      <c r="L18" s="31">
        <v>3000</v>
      </c>
      <c r="M18" s="31">
        <v>3000</v>
      </c>
      <c r="N18" s="31">
        <v>3000</v>
      </c>
      <c r="O18" s="31">
        <v>3000</v>
      </c>
      <c r="P18" s="31">
        <v>3000</v>
      </c>
      <c r="Q18" s="31">
        <v>3000</v>
      </c>
      <c r="R18" s="31">
        <v>3000</v>
      </c>
      <c r="S18" s="31">
        <v>3000</v>
      </c>
      <c r="T18" s="31">
        <v>3000</v>
      </c>
      <c r="U18" s="31">
        <v>3000</v>
      </c>
      <c r="V18" s="31">
        <v>3000</v>
      </c>
      <c r="W18" s="31">
        <v>3000</v>
      </c>
      <c r="X18" s="31">
        <v>3000</v>
      </c>
      <c r="Y18" s="31">
        <v>3000</v>
      </c>
      <c r="Z18" s="31">
        <v>3000</v>
      </c>
      <c r="AA18" s="31">
        <v>3000</v>
      </c>
      <c r="AB18" s="31">
        <v>3000</v>
      </c>
      <c r="AC18" s="31">
        <v>3000</v>
      </c>
      <c r="AD18" s="31">
        <v>3000</v>
      </c>
      <c r="AE18" s="31">
        <v>3000</v>
      </c>
      <c r="AF18" s="31">
        <v>3000</v>
      </c>
      <c r="AG18" s="31">
        <v>3000</v>
      </c>
      <c r="AH18" s="31">
        <v>3000</v>
      </c>
      <c r="AI18" s="31">
        <v>3000</v>
      </c>
      <c r="AJ18" s="31">
        <v>3000</v>
      </c>
      <c r="AK18" s="31">
        <v>3000</v>
      </c>
      <c r="AL18" s="31">
        <v>3000</v>
      </c>
      <c r="AM18" s="31">
        <v>3000</v>
      </c>
    </row>
    <row r="19" spans="2:39" x14ac:dyDescent="0.25">
      <c r="B19" t="str">
        <f>+I_Vendite_Acquisto!B19</f>
        <v>Servizio 17</v>
      </c>
      <c r="D19" s="31">
        <v>3000</v>
      </c>
      <c r="E19" s="31">
        <v>3000</v>
      </c>
      <c r="F19" s="31">
        <v>3000</v>
      </c>
      <c r="G19" s="31">
        <v>3000</v>
      </c>
      <c r="H19" s="31">
        <v>3000</v>
      </c>
      <c r="I19" s="31">
        <v>3000</v>
      </c>
      <c r="J19" s="31">
        <v>3000</v>
      </c>
      <c r="K19" s="31">
        <v>3000</v>
      </c>
      <c r="L19" s="31">
        <v>3000</v>
      </c>
      <c r="M19" s="31">
        <v>3000</v>
      </c>
      <c r="N19" s="31">
        <v>3000</v>
      </c>
      <c r="O19" s="31">
        <v>3000</v>
      </c>
      <c r="P19" s="31">
        <v>3000</v>
      </c>
      <c r="Q19" s="31">
        <v>3000</v>
      </c>
      <c r="R19" s="31">
        <v>3000</v>
      </c>
      <c r="S19" s="31">
        <v>3000</v>
      </c>
      <c r="T19" s="31">
        <v>3000</v>
      </c>
      <c r="U19" s="31">
        <v>3000</v>
      </c>
      <c r="V19" s="31">
        <v>3000</v>
      </c>
      <c r="W19" s="31">
        <v>3000</v>
      </c>
      <c r="X19" s="31">
        <v>3000</v>
      </c>
      <c r="Y19" s="31">
        <v>3000</v>
      </c>
      <c r="Z19" s="31">
        <v>3000</v>
      </c>
      <c r="AA19" s="31">
        <v>3000</v>
      </c>
      <c r="AB19" s="31">
        <v>3000</v>
      </c>
      <c r="AC19" s="31">
        <v>3000</v>
      </c>
      <c r="AD19" s="31">
        <v>3000</v>
      </c>
      <c r="AE19" s="31">
        <v>3000</v>
      </c>
      <c r="AF19" s="31">
        <v>3000</v>
      </c>
      <c r="AG19" s="31">
        <v>3000</v>
      </c>
      <c r="AH19" s="31">
        <v>3000</v>
      </c>
      <c r="AI19" s="31">
        <v>3000</v>
      </c>
      <c r="AJ19" s="31">
        <v>3000</v>
      </c>
      <c r="AK19" s="31">
        <v>3000</v>
      </c>
      <c r="AL19" s="31">
        <v>3000</v>
      </c>
      <c r="AM19" s="31">
        <v>3000</v>
      </c>
    </row>
    <row r="20" spans="2:39" x14ac:dyDescent="0.25">
      <c r="B20" t="str">
        <f>+I_Vendite_Acquisto!B20</f>
        <v>Servizio 18</v>
      </c>
      <c r="D20" s="31">
        <v>3000</v>
      </c>
      <c r="E20" s="31">
        <v>3000</v>
      </c>
      <c r="F20" s="31">
        <v>3000</v>
      </c>
      <c r="G20" s="31">
        <v>3000</v>
      </c>
      <c r="H20" s="31">
        <v>3000</v>
      </c>
      <c r="I20" s="31">
        <v>3000</v>
      </c>
      <c r="J20" s="31">
        <v>3000</v>
      </c>
      <c r="K20" s="31">
        <v>3000</v>
      </c>
      <c r="L20" s="31">
        <v>3000</v>
      </c>
      <c r="M20" s="31">
        <v>3000</v>
      </c>
      <c r="N20" s="31">
        <v>3000</v>
      </c>
      <c r="O20" s="31">
        <v>3000</v>
      </c>
      <c r="P20" s="31">
        <v>3000</v>
      </c>
      <c r="Q20" s="31">
        <v>3000</v>
      </c>
      <c r="R20" s="31">
        <v>3000</v>
      </c>
      <c r="S20" s="31">
        <v>3000</v>
      </c>
      <c r="T20" s="31">
        <v>3000</v>
      </c>
      <c r="U20" s="31">
        <v>3000</v>
      </c>
      <c r="V20" s="31">
        <v>3000</v>
      </c>
      <c r="W20" s="31">
        <v>3000</v>
      </c>
      <c r="X20" s="31">
        <v>3000</v>
      </c>
      <c r="Y20" s="31">
        <v>3000</v>
      </c>
      <c r="Z20" s="31">
        <v>3000</v>
      </c>
      <c r="AA20" s="31">
        <v>3000</v>
      </c>
      <c r="AB20" s="31">
        <v>3000</v>
      </c>
      <c r="AC20" s="31">
        <v>3000</v>
      </c>
      <c r="AD20" s="31">
        <v>3000</v>
      </c>
      <c r="AE20" s="31">
        <v>3000</v>
      </c>
      <c r="AF20" s="31">
        <v>3000</v>
      </c>
      <c r="AG20" s="31">
        <v>3000</v>
      </c>
      <c r="AH20" s="31">
        <v>3000</v>
      </c>
      <c r="AI20" s="31">
        <v>3000</v>
      </c>
      <c r="AJ20" s="31">
        <v>3000</v>
      </c>
      <c r="AK20" s="31">
        <v>3000</v>
      </c>
      <c r="AL20" s="31">
        <v>3000</v>
      </c>
      <c r="AM20" s="31">
        <v>3000</v>
      </c>
    </row>
    <row r="21" spans="2:39" x14ac:dyDescent="0.25">
      <c r="B21" t="str">
        <f>+I_Vendite_Acquisto!B21</f>
        <v>Servizio 19</v>
      </c>
      <c r="D21" s="31">
        <v>3000</v>
      </c>
      <c r="E21" s="31">
        <v>3000</v>
      </c>
      <c r="F21" s="31">
        <v>3000</v>
      </c>
      <c r="G21" s="31">
        <v>3000</v>
      </c>
      <c r="H21" s="31">
        <v>3000</v>
      </c>
      <c r="I21" s="31">
        <v>3000</v>
      </c>
      <c r="J21" s="31">
        <v>3000</v>
      </c>
      <c r="K21" s="31">
        <v>3000</v>
      </c>
      <c r="L21" s="31">
        <v>3000</v>
      </c>
      <c r="M21" s="31">
        <v>3000</v>
      </c>
      <c r="N21" s="31">
        <v>3000</v>
      </c>
      <c r="O21" s="31">
        <v>3000</v>
      </c>
      <c r="P21" s="31">
        <v>3000</v>
      </c>
      <c r="Q21" s="31">
        <v>3000</v>
      </c>
      <c r="R21" s="31">
        <v>3000</v>
      </c>
      <c r="S21" s="31">
        <v>3000</v>
      </c>
      <c r="T21" s="31">
        <v>3000</v>
      </c>
      <c r="U21" s="31">
        <v>3000</v>
      </c>
      <c r="V21" s="31">
        <v>3000</v>
      </c>
      <c r="W21" s="31">
        <v>3000</v>
      </c>
      <c r="X21" s="31">
        <v>3000</v>
      </c>
      <c r="Y21" s="31">
        <v>3000</v>
      </c>
      <c r="Z21" s="31">
        <v>3000</v>
      </c>
      <c r="AA21" s="31">
        <v>3000</v>
      </c>
      <c r="AB21" s="31">
        <v>3000</v>
      </c>
      <c r="AC21" s="31">
        <v>3000</v>
      </c>
      <c r="AD21" s="31">
        <v>3000</v>
      </c>
      <c r="AE21" s="31">
        <v>3000</v>
      </c>
      <c r="AF21" s="31">
        <v>3000</v>
      </c>
      <c r="AG21" s="31">
        <v>3000</v>
      </c>
      <c r="AH21" s="31">
        <v>3000</v>
      </c>
      <c r="AI21" s="31">
        <v>3000</v>
      </c>
      <c r="AJ21" s="31">
        <v>3000</v>
      </c>
      <c r="AK21" s="31">
        <v>3000</v>
      </c>
      <c r="AL21" s="31">
        <v>3000</v>
      </c>
      <c r="AM21" s="31">
        <v>3000</v>
      </c>
    </row>
    <row r="22" spans="2:39" x14ac:dyDescent="0.25">
      <c r="B22" t="str">
        <f>+I_Vendite_Acquisto!B22</f>
        <v>Servizio 20</v>
      </c>
      <c r="D22" s="31">
        <v>3000</v>
      </c>
      <c r="E22" s="31">
        <v>3000</v>
      </c>
      <c r="F22" s="31">
        <v>3000</v>
      </c>
      <c r="G22" s="31">
        <v>3000</v>
      </c>
      <c r="H22" s="31">
        <v>3000</v>
      </c>
      <c r="I22" s="31">
        <v>3000</v>
      </c>
      <c r="J22" s="31">
        <v>3000</v>
      </c>
      <c r="K22" s="31">
        <v>3000</v>
      </c>
      <c r="L22" s="31">
        <v>3000</v>
      </c>
      <c r="M22" s="31">
        <v>3000</v>
      </c>
      <c r="N22" s="31">
        <v>3000</v>
      </c>
      <c r="O22" s="31">
        <v>3000</v>
      </c>
      <c r="P22" s="31">
        <v>3000</v>
      </c>
      <c r="Q22" s="31">
        <v>3000</v>
      </c>
      <c r="R22" s="31">
        <v>3000</v>
      </c>
      <c r="S22" s="31">
        <v>3000</v>
      </c>
      <c r="T22" s="31">
        <v>3000</v>
      </c>
      <c r="U22" s="31">
        <v>3000</v>
      </c>
      <c r="V22" s="31">
        <v>3000</v>
      </c>
      <c r="W22" s="31">
        <v>3000</v>
      </c>
      <c r="X22" s="31">
        <v>3000</v>
      </c>
      <c r="Y22" s="31">
        <v>3000</v>
      </c>
      <c r="Z22" s="31">
        <v>3000</v>
      </c>
      <c r="AA22" s="31">
        <v>3000</v>
      </c>
      <c r="AB22" s="31">
        <v>3000</v>
      </c>
      <c r="AC22" s="31">
        <v>3000</v>
      </c>
      <c r="AD22" s="31">
        <v>3000</v>
      </c>
      <c r="AE22" s="31">
        <v>3000</v>
      </c>
      <c r="AF22" s="31">
        <v>3000</v>
      </c>
      <c r="AG22" s="31">
        <v>3000</v>
      </c>
      <c r="AH22" s="31">
        <v>3000</v>
      </c>
      <c r="AI22" s="31">
        <v>3000</v>
      </c>
      <c r="AJ22" s="31">
        <v>3000</v>
      </c>
      <c r="AK22" s="31">
        <v>3000</v>
      </c>
      <c r="AL22" s="31">
        <v>3000</v>
      </c>
      <c r="AM22" s="31">
        <v>3000</v>
      </c>
    </row>
    <row r="23" spans="2:39" s="23" customFormat="1" x14ac:dyDescent="0.25">
      <c r="B23" s="23" t="s">
        <v>150</v>
      </c>
      <c r="D23" s="46">
        <f>SUM(D3:D22)</f>
        <v>60000</v>
      </c>
      <c r="E23" s="46">
        <f t="shared" ref="E23:AM23" si="0">SUM(E3:E22)</f>
        <v>60000</v>
      </c>
      <c r="F23" s="46">
        <f t="shared" si="0"/>
        <v>60000</v>
      </c>
      <c r="G23" s="46">
        <f t="shared" si="0"/>
        <v>60000</v>
      </c>
      <c r="H23" s="46">
        <f t="shared" si="0"/>
        <v>60000</v>
      </c>
      <c r="I23" s="46">
        <f t="shared" si="0"/>
        <v>60000</v>
      </c>
      <c r="J23" s="46">
        <f t="shared" si="0"/>
        <v>60000</v>
      </c>
      <c r="K23" s="46">
        <f t="shared" si="0"/>
        <v>60000</v>
      </c>
      <c r="L23" s="46">
        <f t="shared" si="0"/>
        <v>60000</v>
      </c>
      <c r="M23" s="46">
        <f t="shared" si="0"/>
        <v>60000</v>
      </c>
      <c r="N23" s="46">
        <f t="shared" si="0"/>
        <v>60000</v>
      </c>
      <c r="O23" s="46">
        <f t="shared" si="0"/>
        <v>60000</v>
      </c>
      <c r="P23" s="46">
        <f t="shared" si="0"/>
        <v>60000</v>
      </c>
      <c r="Q23" s="46">
        <f t="shared" si="0"/>
        <v>60000</v>
      </c>
      <c r="R23" s="46">
        <f t="shared" si="0"/>
        <v>60000</v>
      </c>
      <c r="S23" s="46">
        <f t="shared" si="0"/>
        <v>60000</v>
      </c>
      <c r="T23" s="46">
        <f t="shared" si="0"/>
        <v>60000</v>
      </c>
      <c r="U23" s="46">
        <f t="shared" si="0"/>
        <v>60000</v>
      </c>
      <c r="V23" s="46">
        <f t="shared" si="0"/>
        <v>60000</v>
      </c>
      <c r="W23" s="46">
        <f t="shared" si="0"/>
        <v>60000</v>
      </c>
      <c r="X23" s="46">
        <f t="shared" si="0"/>
        <v>60000</v>
      </c>
      <c r="Y23" s="46">
        <f t="shared" si="0"/>
        <v>60000</v>
      </c>
      <c r="Z23" s="46">
        <f t="shared" si="0"/>
        <v>60000</v>
      </c>
      <c r="AA23" s="46">
        <f t="shared" si="0"/>
        <v>60000</v>
      </c>
      <c r="AB23" s="46">
        <f t="shared" si="0"/>
        <v>60000</v>
      </c>
      <c r="AC23" s="46">
        <f t="shared" si="0"/>
        <v>60000</v>
      </c>
      <c r="AD23" s="46">
        <f t="shared" si="0"/>
        <v>60000</v>
      </c>
      <c r="AE23" s="46">
        <f t="shared" si="0"/>
        <v>60000</v>
      </c>
      <c r="AF23" s="46">
        <f t="shared" si="0"/>
        <v>60000</v>
      </c>
      <c r="AG23" s="46">
        <f t="shared" si="0"/>
        <v>60000</v>
      </c>
      <c r="AH23" s="46">
        <f t="shared" si="0"/>
        <v>60000</v>
      </c>
      <c r="AI23" s="46">
        <f t="shared" si="0"/>
        <v>60000</v>
      </c>
      <c r="AJ23" s="46">
        <f t="shared" si="0"/>
        <v>60000</v>
      </c>
      <c r="AK23" s="46">
        <f t="shared" si="0"/>
        <v>60000</v>
      </c>
      <c r="AL23" s="46">
        <f t="shared" si="0"/>
        <v>60000</v>
      </c>
      <c r="AM23" s="46">
        <f t="shared" si="0"/>
        <v>60000</v>
      </c>
    </row>
    <row r="25" spans="2:39" x14ac:dyDescent="0.25">
      <c r="B25" s="23" t="s">
        <v>147</v>
      </c>
      <c r="C25" s="23"/>
      <c r="D25" s="39" t="str">
        <f>+D2</f>
        <v>ANNO 1</v>
      </c>
      <c r="E25" s="39" t="str">
        <f t="shared" ref="E25:AM25" si="1">+E2</f>
        <v>ANNO 2</v>
      </c>
      <c r="F25" s="39" t="str">
        <f t="shared" si="1"/>
        <v>ANNO 3</v>
      </c>
      <c r="G25" s="39" t="str">
        <f t="shared" si="1"/>
        <v>ANNO 4</v>
      </c>
      <c r="H25" s="39" t="str">
        <f t="shared" si="1"/>
        <v>ANNO 5</v>
      </c>
      <c r="I25" s="39" t="str">
        <f t="shared" si="1"/>
        <v>ANNO 6</v>
      </c>
      <c r="J25" s="39" t="str">
        <f t="shared" si="1"/>
        <v>ANNO 7</v>
      </c>
      <c r="K25" s="39" t="str">
        <f t="shared" si="1"/>
        <v>ANNO 8</v>
      </c>
      <c r="L25" s="39" t="str">
        <f t="shared" si="1"/>
        <v>ANNO 9</v>
      </c>
      <c r="M25" s="39" t="str">
        <f t="shared" si="1"/>
        <v>ANNO 10</v>
      </c>
      <c r="N25" s="39" t="str">
        <f t="shared" si="1"/>
        <v>ANNO 11</v>
      </c>
      <c r="O25" s="39" t="str">
        <f t="shared" si="1"/>
        <v>ANNO 12</v>
      </c>
      <c r="P25" s="39" t="str">
        <f t="shared" si="1"/>
        <v>ANNO 13</v>
      </c>
      <c r="Q25" s="39" t="str">
        <f t="shared" si="1"/>
        <v>ANNO 14</v>
      </c>
      <c r="R25" s="39" t="str">
        <f t="shared" si="1"/>
        <v>ANNO 15</v>
      </c>
      <c r="S25" s="39" t="str">
        <f t="shared" si="1"/>
        <v>ANNO 16</v>
      </c>
      <c r="T25" s="39" t="str">
        <f t="shared" si="1"/>
        <v>ANNO 17</v>
      </c>
      <c r="U25" s="39" t="str">
        <f t="shared" si="1"/>
        <v>ANNO 18</v>
      </c>
      <c r="V25" s="39" t="str">
        <f t="shared" si="1"/>
        <v>ANNO 19</v>
      </c>
      <c r="W25" s="39" t="str">
        <f t="shared" si="1"/>
        <v>ANNO 20</v>
      </c>
      <c r="X25" s="39" t="str">
        <f t="shared" si="1"/>
        <v>ANNO 21</v>
      </c>
      <c r="Y25" s="39" t="str">
        <f t="shared" si="1"/>
        <v>ANNO 22</v>
      </c>
      <c r="Z25" s="39" t="str">
        <f t="shared" si="1"/>
        <v>ANNO 23</v>
      </c>
      <c r="AA25" s="39" t="str">
        <f t="shared" si="1"/>
        <v>ANNO 24</v>
      </c>
      <c r="AB25" s="39" t="str">
        <f t="shared" si="1"/>
        <v>ANNO 25</v>
      </c>
      <c r="AC25" s="39" t="str">
        <f t="shared" si="1"/>
        <v>ANNO 26</v>
      </c>
      <c r="AD25" s="39" t="str">
        <f t="shared" si="1"/>
        <v>ANNO 27</v>
      </c>
      <c r="AE25" s="39" t="str">
        <f t="shared" si="1"/>
        <v>ANNO 28</v>
      </c>
      <c r="AF25" s="39" t="str">
        <f t="shared" si="1"/>
        <v>ANNO 29</v>
      </c>
      <c r="AG25" s="39" t="str">
        <f t="shared" si="1"/>
        <v>ANNO 30</v>
      </c>
      <c r="AH25" s="39" t="str">
        <f t="shared" si="1"/>
        <v>ANNO 31</v>
      </c>
      <c r="AI25" s="39" t="str">
        <f t="shared" si="1"/>
        <v>ANNO 32</v>
      </c>
      <c r="AJ25" s="39" t="str">
        <f t="shared" si="1"/>
        <v>ANNO 33</v>
      </c>
      <c r="AK25" s="39" t="str">
        <f t="shared" si="1"/>
        <v>ANNO 34</v>
      </c>
      <c r="AL25" s="39" t="str">
        <f t="shared" si="1"/>
        <v>ANNO 35</v>
      </c>
      <c r="AM25" s="39" t="str">
        <f t="shared" si="1"/>
        <v>ANNO 36</v>
      </c>
    </row>
    <row r="26" spans="2:39" x14ac:dyDescent="0.25">
      <c r="B26" t="str">
        <f>+I_Vendite_Acquisto!B27</f>
        <v>Tipologia Cliente 1</v>
      </c>
      <c r="D26" s="31">
        <f>+D23*I_Vendite_Acquisto!$C27</f>
        <v>12000</v>
      </c>
      <c r="E26" s="31">
        <f>+E23*I_Vendite_Acquisto!$C27</f>
        <v>12000</v>
      </c>
      <c r="F26" s="31">
        <f>+F23*I_Vendite_Acquisto!$C27</f>
        <v>12000</v>
      </c>
      <c r="G26" s="31">
        <f>+G23*I_Vendite_Acquisto!$C27</f>
        <v>12000</v>
      </c>
      <c r="H26" s="31">
        <f>+H23*I_Vendite_Acquisto!$C27</f>
        <v>12000</v>
      </c>
      <c r="I26" s="31">
        <f>+I23*I_Vendite_Acquisto!$C27</f>
        <v>12000</v>
      </c>
      <c r="J26" s="31">
        <f>+J23*I_Vendite_Acquisto!$C27</f>
        <v>12000</v>
      </c>
      <c r="K26" s="31">
        <f>+K23*I_Vendite_Acquisto!$C27</f>
        <v>12000</v>
      </c>
      <c r="L26" s="31">
        <f>+L23*I_Vendite_Acquisto!$C27</f>
        <v>12000</v>
      </c>
      <c r="M26" s="31">
        <f>+M23*I_Vendite_Acquisto!$C27</f>
        <v>12000</v>
      </c>
      <c r="N26" s="31">
        <f>+N23*I_Vendite_Acquisto!$C27</f>
        <v>12000</v>
      </c>
      <c r="O26" s="31">
        <f>+O23*I_Vendite_Acquisto!$C27</f>
        <v>12000</v>
      </c>
      <c r="P26" s="31">
        <f>+P23*I_Vendite_Acquisto!$C27</f>
        <v>12000</v>
      </c>
      <c r="Q26" s="31">
        <f>+Q23*I_Vendite_Acquisto!$C27</f>
        <v>12000</v>
      </c>
      <c r="R26" s="31">
        <f>+R23*I_Vendite_Acquisto!$C27</f>
        <v>12000</v>
      </c>
      <c r="S26" s="31">
        <f>+S23*I_Vendite_Acquisto!$C27</f>
        <v>12000</v>
      </c>
      <c r="T26" s="31">
        <f>+T23*I_Vendite_Acquisto!$C27</f>
        <v>12000</v>
      </c>
      <c r="U26" s="31">
        <f>+U23*I_Vendite_Acquisto!$C27</f>
        <v>12000</v>
      </c>
      <c r="V26" s="31">
        <f>+V23*I_Vendite_Acquisto!$C27</f>
        <v>12000</v>
      </c>
      <c r="W26" s="31">
        <f>+W23*I_Vendite_Acquisto!$C27</f>
        <v>12000</v>
      </c>
      <c r="X26" s="31">
        <f>+X23*I_Vendite_Acquisto!$C27</f>
        <v>12000</v>
      </c>
      <c r="Y26" s="31">
        <f>+Y23*I_Vendite_Acquisto!$C27</f>
        <v>12000</v>
      </c>
      <c r="Z26" s="31">
        <f>+Z23*I_Vendite_Acquisto!$C27</f>
        <v>12000</v>
      </c>
      <c r="AA26" s="31">
        <f>+AA23*I_Vendite_Acquisto!$C27</f>
        <v>12000</v>
      </c>
      <c r="AB26" s="31">
        <f>+AB23*I_Vendite_Acquisto!$C27</f>
        <v>12000</v>
      </c>
      <c r="AC26" s="31">
        <f>+AC23*I_Vendite_Acquisto!$C27</f>
        <v>12000</v>
      </c>
      <c r="AD26" s="31">
        <f>+AD23*I_Vendite_Acquisto!$C27</f>
        <v>12000</v>
      </c>
      <c r="AE26" s="31">
        <f>+AE23*I_Vendite_Acquisto!$C27</f>
        <v>12000</v>
      </c>
      <c r="AF26" s="31">
        <f>+AF23*I_Vendite_Acquisto!$C27</f>
        <v>12000</v>
      </c>
      <c r="AG26" s="31">
        <f>+AG23*I_Vendite_Acquisto!$C27</f>
        <v>12000</v>
      </c>
      <c r="AH26" s="31">
        <f>+AH23*I_Vendite_Acquisto!$C27</f>
        <v>12000</v>
      </c>
      <c r="AI26" s="31">
        <f>+AI23*I_Vendite_Acquisto!$C27</f>
        <v>12000</v>
      </c>
      <c r="AJ26" s="31">
        <f>+AJ23*I_Vendite_Acquisto!$C27</f>
        <v>12000</v>
      </c>
      <c r="AK26" s="31">
        <f>+AK23*I_Vendite_Acquisto!$C27</f>
        <v>12000</v>
      </c>
      <c r="AL26" s="31">
        <f>+AL23*I_Vendite_Acquisto!$C27</f>
        <v>12000</v>
      </c>
      <c r="AM26" s="31">
        <f>+AM23*I_Vendite_Acquisto!$C27</f>
        <v>12000</v>
      </c>
    </row>
    <row r="27" spans="2:39" x14ac:dyDescent="0.25">
      <c r="B27" t="str">
        <f>+I_Vendite_Acquisto!B28</f>
        <v>Tipologia Cliente 2</v>
      </c>
      <c r="D27" s="31">
        <f>+D23*I_Vendite_Acquisto!$C28</f>
        <v>48000</v>
      </c>
      <c r="E27" s="31">
        <f>+E23*I_Vendite_Acquisto!$C28</f>
        <v>48000</v>
      </c>
      <c r="F27" s="31">
        <f>+F23*I_Vendite_Acquisto!$C28</f>
        <v>48000</v>
      </c>
      <c r="G27" s="31">
        <f>+G23*I_Vendite_Acquisto!$C28</f>
        <v>48000</v>
      </c>
      <c r="H27" s="31">
        <f>+H23*I_Vendite_Acquisto!$C28</f>
        <v>48000</v>
      </c>
      <c r="I27" s="31">
        <f>+I23*I_Vendite_Acquisto!$C28</f>
        <v>48000</v>
      </c>
      <c r="J27" s="31">
        <f>+J23*I_Vendite_Acquisto!$C28</f>
        <v>48000</v>
      </c>
      <c r="K27" s="31">
        <f>+K23*I_Vendite_Acquisto!$C28</f>
        <v>48000</v>
      </c>
      <c r="L27" s="31">
        <f>+L23*I_Vendite_Acquisto!$C28</f>
        <v>48000</v>
      </c>
      <c r="M27" s="31">
        <f>+M23*I_Vendite_Acquisto!$C28</f>
        <v>48000</v>
      </c>
      <c r="N27" s="31">
        <f>+N23*I_Vendite_Acquisto!$C28</f>
        <v>48000</v>
      </c>
      <c r="O27" s="31">
        <f>+O23*I_Vendite_Acquisto!$C28</f>
        <v>48000</v>
      </c>
      <c r="P27" s="31">
        <f>+P23*I_Vendite_Acquisto!$C28</f>
        <v>48000</v>
      </c>
      <c r="Q27" s="31">
        <f>+Q23*I_Vendite_Acquisto!$C28</f>
        <v>48000</v>
      </c>
      <c r="R27" s="31">
        <f>+R23*I_Vendite_Acquisto!$C28</f>
        <v>48000</v>
      </c>
      <c r="S27" s="31">
        <f>+S23*I_Vendite_Acquisto!$C28</f>
        <v>48000</v>
      </c>
      <c r="T27" s="31">
        <f>+T23*I_Vendite_Acquisto!$C28</f>
        <v>48000</v>
      </c>
      <c r="U27" s="31">
        <f>+U23*I_Vendite_Acquisto!$C28</f>
        <v>48000</v>
      </c>
      <c r="V27" s="31">
        <f>+V23*I_Vendite_Acquisto!$C28</f>
        <v>48000</v>
      </c>
      <c r="W27" s="31">
        <f>+W23*I_Vendite_Acquisto!$C28</f>
        <v>48000</v>
      </c>
      <c r="X27" s="31">
        <f>+X23*I_Vendite_Acquisto!$C28</f>
        <v>48000</v>
      </c>
      <c r="Y27" s="31">
        <f>+Y23*I_Vendite_Acquisto!$C28</f>
        <v>48000</v>
      </c>
      <c r="Z27" s="31">
        <f>+Z23*I_Vendite_Acquisto!$C28</f>
        <v>48000</v>
      </c>
      <c r="AA27" s="31">
        <f>+AA23*I_Vendite_Acquisto!$C28</f>
        <v>48000</v>
      </c>
      <c r="AB27" s="31">
        <f>+AB23*I_Vendite_Acquisto!$C28</f>
        <v>48000</v>
      </c>
      <c r="AC27" s="31">
        <f>+AC23*I_Vendite_Acquisto!$C28</f>
        <v>48000</v>
      </c>
      <c r="AD27" s="31">
        <f>+AD23*I_Vendite_Acquisto!$C28</f>
        <v>48000</v>
      </c>
      <c r="AE27" s="31">
        <f>+AE23*I_Vendite_Acquisto!$C28</f>
        <v>48000</v>
      </c>
      <c r="AF27" s="31">
        <f>+AF23*I_Vendite_Acquisto!$C28</f>
        <v>48000</v>
      </c>
      <c r="AG27" s="31">
        <f>+AG23*I_Vendite_Acquisto!$C28</f>
        <v>48000</v>
      </c>
      <c r="AH27" s="31">
        <f>+AH23*I_Vendite_Acquisto!$C28</f>
        <v>48000</v>
      </c>
      <c r="AI27" s="31">
        <f>+AI23*I_Vendite_Acquisto!$C28</f>
        <v>48000</v>
      </c>
      <c r="AJ27" s="31">
        <f>+AJ23*I_Vendite_Acquisto!$C28</f>
        <v>48000</v>
      </c>
      <c r="AK27" s="31">
        <f>+AK23*I_Vendite_Acquisto!$C28</f>
        <v>48000</v>
      </c>
      <c r="AL27" s="31">
        <f>+AL23*I_Vendite_Acquisto!$C28</f>
        <v>48000</v>
      </c>
      <c r="AM27" s="31">
        <f>+AM23*I_Vendite_Acquisto!$C28</f>
        <v>48000</v>
      </c>
    </row>
    <row r="28" spans="2:39" x14ac:dyDescent="0.25">
      <c r="B28" s="23" t="s">
        <v>150</v>
      </c>
      <c r="C28" s="23"/>
      <c r="D28" s="46">
        <f>SUM(D26:D27)</f>
        <v>60000</v>
      </c>
      <c r="E28" s="46">
        <f t="shared" ref="E28:AM28" si="2">SUM(E26:E27)</f>
        <v>60000</v>
      </c>
      <c r="F28" s="46">
        <f t="shared" si="2"/>
        <v>60000</v>
      </c>
      <c r="G28" s="46">
        <f t="shared" si="2"/>
        <v>60000</v>
      </c>
      <c r="H28" s="46">
        <f t="shared" si="2"/>
        <v>60000</v>
      </c>
      <c r="I28" s="46">
        <f t="shared" si="2"/>
        <v>60000</v>
      </c>
      <c r="J28" s="46">
        <f t="shared" si="2"/>
        <v>60000</v>
      </c>
      <c r="K28" s="46">
        <f t="shared" si="2"/>
        <v>60000</v>
      </c>
      <c r="L28" s="46">
        <f t="shared" si="2"/>
        <v>60000</v>
      </c>
      <c r="M28" s="46">
        <f t="shared" si="2"/>
        <v>60000</v>
      </c>
      <c r="N28" s="46">
        <f t="shared" si="2"/>
        <v>60000</v>
      </c>
      <c r="O28" s="46">
        <f t="shared" si="2"/>
        <v>60000</v>
      </c>
      <c r="P28" s="46">
        <f t="shared" si="2"/>
        <v>60000</v>
      </c>
      <c r="Q28" s="46">
        <f t="shared" si="2"/>
        <v>60000</v>
      </c>
      <c r="R28" s="46">
        <f t="shared" si="2"/>
        <v>60000</v>
      </c>
      <c r="S28" s="46">
        <f t="shared" si="2"/>
        <v>60000</v>
      </c>
      <c r="T28" s="46">
        <f t="shared" si="2"/>
        <v>60000</v>
      </c>
      <c r="U28" s="46">
        <f t="shared" si="2"/>
        <v>60000</v>
      </c>
      <c r="V28" s="46">
        <f t="shared" si="2"/>
        <v>60000</v>
      </c>
      <c r="W28" s="46">
        <f t="shared" si="2"/>
        <v>60000</v>
      </c>
      <c r="X28" s="46">
        <f t="shared" si="2"/>
        <v>60000</v>
      </c>
      <c r="Y28" s="46">
        <f t="shared" si="2"/>
        <v>60000</v>
      </c>
      <c r="Z28" s="46">
        <f t="shared" si="2"/>
        <v>60000</v>
      </c>
      <c r="AA28" s="46">
        <f t="shared" si="2"/>
        <v>60000</v>
      </c>
      <c r="AB28" s="46">
        <f t="shared" si="2"/>
        <v>60000</v>
      </c>
      <c r="AC28" s="46">
        <f t="shared" si="2"/>
        <v>60000</v>
      </c>
      <c r="AD28" s="46">
        <f t="shared" si="2"/>
        <v>60000</v>
      </c>
      <c r="AE28" s="46">
        <f t="shared" si="2"/>
        <v>60000</v>
      </c>
      <c r="AF28" s="46">
        <f t="shared" si="2"/>
        <v>60000</v>
      </c>
      <c r="AG28" s="46">
        <f t="shared" si="2"/>
        <v>60000</v>
      </c>
      <c r="AH28" s="46">
        <f t="shared" si="2"/>
        <v>60000</v>
      </c>
      <c r="AI28" s="46">
        <f t="shared" si="2"/>
        <v>60000</v>
      </c>
      <c r="AJ28" s="46">
        <f t="shared" si="2"/>
        <v>60000</v>
      </c>
      <c r="AK28" s="46">
        <f t="shared" si="2"/>
        <v>60000</v>
      </c>
      <c r="AL28" s="46">
        <f t="shared" si="2"/>
        <v>60000</v>
      </c>
      <c r="AM28" s="46">
        <f t="shared" si="2"/>
        <v>60000</v>
      </c>
    </row>
    <row r="30" spans="2:39" x14ac:dyDescent="0.25">
      <c r="B30" s="23" t="s">
        <v>146</v>
      </c>
      <c r="C30" s="23"/>
      <c r="D30" s="39" t="str">
        <f>+D2</f>
        <v>ANNO 1</v>
      </c>
      <c r="E30" s="39" t="str">
        <f t="shared" ref="E30:AM30" si="3">+E2</f>
        <v>ANNO 2</v>
      </c>
      <c r="F30" s="39" t="str">
        <f t="shared" si="3"/>
        <v>ANNO 3</v>
      </c>
      <c r="G30" s="39" t="str">
        <f t="shared" si="3"/>
        <v>ANNO 4</v>
      </c>
      <c r="H30" s="39" t="str">
        <f t="shared" si="3"/>
        <v>ANNO 5</v>
      </c>
      <c r="I30" s="39" t="str">
        <f t="shared" si="3"/>
        <v>ANNO 6</v>
      </c>
      <c r="J30" s="39" t="str">
        <f t="shared" si="3"/>
        <v>ANNO 7</v>
      </c>
      <c r="K30" s="39" t="str">
        <f t="shared" si="3"/>
        <v>ANNO 8</v>
      </c>
      <c r="L30" s="39" t="str">
        <f t="shared" si="3"/>
        <v>ANNO 9</v>
      </c>
      <c r="M30" s="39" t="str">
        <f t="shared" si="3"/>
        <v>ANNO 10</v>
      </c>
      <c r="N30" s="39" t="str">
        <f t="shared" si="3"/>
        <v>ANNO 11</v>
      </c>
      <c r="O30" s="39" t="str">
        <f t="shared" si="3"/>
        <v>ANNO 12</v>
      </c>
      <c r="P30" s="39" t="str">
        <f t="shared" si="3"/>
        <v>ANNO 13</v>
      </c>
      <c r="Q30" s="39" t="str">
        <f t="shared" si="3"/>
        <v>ANNO 14</v>
      </c>
      <c r="R30" s="39" t="str">
        <f t="shared" si="3"/>
        <v>ANNO 15</v>
      </c>
      <c r="S30" s="39" t="str">
        <f t="shared" si="3"/>
        <v>ANNO 16</v>
      </c>
      <c r="T30" s="39" t="str">
        <f t="shared" si="3"/>
        <v>ANNO 17</v>
      </c>
      <c r="U30" s="39" t="str">
        <f t="shared" si="3"/>
        <v>ANNO 18</v>
      </c>
      <c r="V30" s="39" t="str">
        <f t="shared" si="3"/>
        <v>ANNO 19</v>
      </c>
      <c r="W30" s="39" t="str">
        <f t="shared" si="3"/>
        <v>ANNO 20</v>
      </c>
      <c r="X30" s="39" t="str">
        <f t="shared" si="3"/>
        <v>ANNO 21</v>
      </c>
      <c r="Y30" s="39" t="str">
        <f t="shared" si="3"/>
        <v>ANNO 22</v>
      </c>
      <c r="Z30" s="39" t="str">
        <f t="shared" si="3"/>
        <v>ANNO 23</v>
      </c>
      <c r="AA30" s="39" t="str">
        <f t="shared" si="3"/>
        <v>ANNO 24</v>
      </c>
      <c r="AB30" s="39" t="str">
        <f t="shared" si="3"/>
        <v>ANNO 25</v>
      </c>
      <c r="AC30" s="39" t="str">
        <f t="shared" si="3"/>
        <v>ANNO 26</v>
      </c>
      <c r="AD30" s="39" t="str">
        <f t="shared" si="3"/>
        <v>ANNO 27</v>
      </c>
      <c r="AE30" s="39" t="str">
        <f t="shared" si="3"/>
        <v>ANNO 28</v>
      </c>
      <c r="AF30" s="39" t="str">
        <f t="shared" si="3"/>
        <v>ANNO 29</v>
      </c>
      <c r="AG30" s="39" t="str">
        <f t="shared" si="3"/>
        <v>ANNO 30</v>
      </c>
      <c r="AH30" s="39" t="str">
        <f t="shared" si="3"/>
        <v>ANNO 31</v>
      </c>
      <c r="AI30" s="39" t="str">
        <f t="shared" si="3"/>
        <v>ANNO 32</v>
      </c>
      <c r="AJ30" s="39" t="str">
        <f t="shared" si="3"/>
        <v>ANNO 33</v>
      </c>
      <c r="AK30" s="39" t="str">
        <f t="shared" si="3"/>
        <v>ANNO 34</v>
      </c>
      <c r="AL30" s="39" t="str">
        <f t="shared" si="3"/>
        <v>ANNO 35</v>
      </c>
      <c r="AM30" s="39" t="str">
        <f t="shared" si="3"/>
        <v>ANNO 36</v>
      </c>
    </row>
    <row r="31" spans="2:39" x14ac:dyDescent="0.25">
      <c r="B31" t="str">
        <f>+B26</f>
        <v>Tipologia Cliente 1</v>
      </c>
      <c r="D31" s="31">
        <f>+D26*Parametri!$C$3</f>
        <v>2640</v>
      </c>
      <c r="E31" s="31">
        <f>+E26*Parametri!$C$3</f>
        <v>2640</v>
      </c>
      <c r="F31" s="31">
        <f>+F26*Parametri!$C$3</f>
        <v>2640</v>
      </c>
      <c r="G31" s="31">
        <f>+G26*Parametri!$C$3</f>
        <v>2640</v>
      </c>
      <c r="H31" s="31">
        <f>+H26*Parametri!$C$3</f>
        <v>2640</v>
      </c>
      <c r="I31" s="31">
        <f>+I26*Parametri!$C$3</f>
        <v>2640</v>
      </c>
      <c r="J31" s="31">
        <f>+J26*Parametri!$C$3</f>
        <v>2640</v>
      </c>
      <c r="K31" s="31">
        <f>+K26*Parametri!$C$3</f>
        <v>2640</v>
      </c>
      <c r="L31" s="31">
        <f>+L26*Parametri!$C$3</f>
        <v>2640</v>
      </c>
      <c r="M31" s="31">
        <f>+M26*Parametri!$C$3</f>
        <v>2640</v>
      </c>
      <c r="N31" s="31">
        <f>+N26*Parametri!$C$3</f>
        <v>2640</v>
      </c>
      <c r="O31" s="31">
        <f>+O26*Parametri!$C$3</f>
        <v>2640</v>
      </c>
      <c r="P31" s="31">
        <f>+P26*Parametri!$C$3</f>
        <v>2640</v>
      </c>
      <c r="Q31" s="31">
        <f>+Q26*Parametri!$C$3</f>
        <v>2640</v>
      </c>
      <c r="R31" s="31">
        <f>+R26*Parametri!$C$3</f>
        <v>2640</v>
      </c>
      <c r="S31" s="31">
        <f>+S26*Parametri!$C$3</f>
        <v>2640</v>
      </c>
      <c r="T31" s="31">
        <f>+T26*Parametri!$C$3</f>
        <v>2640</v>
      </c>
      <c r="U31" s="31">
        <f>+U26*Parametri!$C$3</f>
        <v>2640</v>
      </c>
      <c r="V31" s="31">
        <f>+V26*Parametri!$C$3</f>
        <v>2640</v>
      </c>
      <c r="W31" s="31">
        <f>+W26*Parametri!$C$3</f>
        <v>2640</v>
      </c>
      <c r="X31" s="31">
        <f>+X26*Parametri!$C$3</f>
        <v>2640</v>
      </c>
      <c r="Y31" s="31">
        <f>+Y26*Parametri!$C$3</f>
        <v>2640</v>
      </c>
      <c r="Z31" s="31">
        <f>+Z26*Parametri!$C$3</f>
        <v>2640</v>
      </c>
      <c r="AA31" s="31">
        <f>+AA26*Parametri!$C$3</f>
        <v>2640</v>
      </c>
      <c r="AB31" s="31">
        <f>+AB26*Parametri!$C$3</f>
        <v>2640</v>
      </c>
      <c r="AC31" s="31">
        <f>+AC26*Parametri!$C$3</f>
        <v>2640</v>
      </c>
      <c r="AD31" s="31">
        <f>+AD26*Parametri!$C$3</f>
        <v>2640</v>
      </c>
      <c r="AE31" s="31">
        <f>+AE26*Parametri!$C$3</f>
        <v>2640</v>
      </c>
      <c r="AF31" s="31">
        <f>+AF26*Parametri!$C$3</f>
        <v>2640</v>
      </c>
      <c r="AG31" s="31">
        <f>+AG26*Parametri!$C$3</f>
        <v>2640</v>
      </c>
      <c r="AH31" s="31">
        <f>+AH26*Parametri!$C$3</f>
        <v>2640</v>
      </c>
      <c r="AI31" s="31">
        <f>+AI26*Parametri!$C$3</f>
        <v>2640</v>
      </c>
      <c r="AJ31" s="31">
        <f>+AJ26*Parametri!$C$3</f>
        <v>2640</v>
      </c>
      <c r="AK31" s="31">
        <f>+AK26*Parametri!$C$3</f>
        <v>2640</v>
      </c>
      <c r="AL31" s="31">
        <f>+AL26*Parametri!$C$3</f>
        <v>2640</v>
      </c>
      <c r="AM31" s="31">
        <f>+AM26*Parametri!$C$3</f>
        <v>2640</v>
      </c>
    </row>
    <row r="32" spans="2:39" x14ac:dyDescent="0.25">
      <c r="B32" t="str">
        <f>+B27</f>
        <v>Tipologia Cliente 2</v>
      </c>
      <c r="D32" s="31">
        <f>+D27*Parametri!$C$3</f>
        <v>10560</v>
      </c>
      <c r="E32" s="31">
        <f>+E27*Parametri!$C$3</f>
        <v>10560</v>
      </c>
      <c r="F32" s="31">
        <f>+F27*Parametri!$C$3</f>
        <v>10560</v>
      </c>
      <c r="G32" s="31">
        <f>+G27*Parametri!$C$3</f>
        <v>10560</v>
      </c>
      <c r="H32" s="31">
        <f>+H27*Parametri!$C$3</f>
        <v>10560</v>
      </c>
      <c r="I32" s="31">
        <f>+I27*Parametri!$C$3</f>
        <v>10560</v>
      </c>
      <c r="J32" s="31">
        <f>+J27*Parametri!$C$3</f>
        <v>10560</v>
      </c>
      <c r="K32" s="31">
        <f>+K27*Parametri!$C$3</f>
        <v>10560</v>
      </c>
      <c r="L32" s="31">
        <f>+L27*Parametri!$C$3</f>
        <v>10560</v>
      </c>
      <c r="M32" s="31">
        <f>+M27*Parametri!$C$3</f>
        <v>10560</v>
      </c>
      <c r="N32" s="31">
        <f>+N27*Parametri!$C$3</f>
        <v>10560</v>
      </c>
      <c r="O32" s="31">
        <f>+O27*Parametri!$C$3</f>
        <v>10560</v>
      </c>
      <c r="P32" s="31">
        <f>+P27*Parametri!$C$3</f>
        <v>10560</v>
      </c>
      <c r="Q32" s="31">
        <f>+Q27*Parametri!$C$3</f>
        <v>10560</v>
      </c>
      <c r="R32" s="31">
        <f>+R27*Parametri!$C$3</f>
        <v>10560</v>
      </c>
      <c r="S32" s="31">
        <f>+S27*Parametri!$C$3</f>
        <v>10560</v>
      </c>
      <c r="T32" s="31">
        <f>+T27*Parametri!$C$3</f>
        <v>10560</v>
      </c>
      <c r="U32" s="31">
        <f>+U27*Parametri!$C$3</f>
        <v>10560</v>
      </c>
      <c r="V32" s="31">
        <f>+V27*Parametri!$C$3</f>
        <v>10560</v>
      </c>
      <c r="W32" s="31">
        <f>+W27*Parametri!$C$3</f>
        <v>10560</v>
      </c>
      <c r="X32" s="31">
        <f>+X27*Parametri!$C$3</f>
        <v>10560</v>
      </c>
      <c r="Y32" s="31">
        <f>+Y27*Parametri!$C$3</f>
        <v>10560</v>
      </c>
      <c r="Z32" s="31">
        <f>+Z27*Parametri!$C$3</f>
        <v>10560</v>
      </c>
      <c r="AA32" s="31">
        <f>+AA27*Parametri!$C$3</f>
        <v>10560</v>
      </c>
      <c r="AB32" s="31">
        <f>+AB27*Parametri!$C$3</f>
        <v>10560</v>
      </c>
      <c r="AC32" s="31">
        <f>+AC27*Parametri!$C$3</f>
        <v>10560</v>
      </c>
      <c r="AD32" s="31">
        <f>+AD27*Parametri!$C$3</f>
        <v>10560</v>
      </c>
      <c r="AE32" s="31">
        <f>+AE27*Parametri!$C$3</f>
        <v>10560</v>
      </c>
      <c r="AF32" s="31">
        <f>+AF27*Parametri!$C$3</f>
        <v>10560</v>
      </c>
      <c r="AG32" s="31">
        <f>+AG27*Parametri!$C$3</f>
        <v>10560</v>
      </c>
      <c r="AH32" s="31">
        <f>+AH27*Parametri!$C$3</f>
        <v>10560</v>
      </c>
      <c r="AI32" s="31">
        <f>+AI27*Parametri!$C$3</f>
        <v>10560</v>
      </c>
      <c r="AJ32" s="31">
        <f>+AJ27*Parametri!$C$3</f>
        <v>10560</v>
      </c>
      <c r="AK32" s="31">
        <f>+AK27*Parametri!$C$3</f>
        <v>10560</v>
      </c>
      <c r="AL32" s="31">
        <f>+AL27*Parametri!$C$3</f>
        <v>10560</v>
      </c>
      <c r="AM32" s="31">
        <f>+AM27*Parametri!$C$3</f>
        <v>10560</v>
      </c>
    </row>
    <row r="33" spans="2:39" x14ac:dyDescent="0.25">
      <c r="B33" s="23" t="s">
        <v>151</v>
      </c>
      <c r="C33" s="23"/>
      <c r="D33" s="46">
        <f>SUM(D31:D32)</f>
        <v>13200</v>
      </c>
      <c r="E33" s="46">
        <f t="shared" ref="E33:AM33" si="4">SUM(E31:E32)</f>
        <v>13200</v>
      </c>
      <c r="F33" s="46">
        <f t="shared" si="4"/>
        <v>13200</v>
      </c>
      <c r="G33" s="46">
        <f t="shared" si="4"/>
        <v>13200</v>
      </c>
      <c r="H33" s="46">
        <f t="shared" si="4"/>
        <v>13200</v>
      </c>
      <c r="I33" s="46">
        <f t="shared" si="4"/>
        <v>13200</v>
      </c>
      <c r="J33" s="46">
        <f t="shared" si="4"/>
        <v>13200</v>
      </c>
      <c r="K33" s="46">
        <f t="shared" si="4"/>
        <v>13200</v>
      </c>
      <c r="L33" s="46">
        <f t="shared" si="4"/>
        <v>13200</v>
      </c>
      <c r="M33" s="46">
        <f t="shared" si="4"/>
        <v>13200</v>
      </c>
      <c r="N33" s="46">
        <f t="shared" si="4"/>
        <v>13200</v>
      </c>
      <c r="O33" s="46">
        <f t="shared" si="4"/>
        <v>13200</v>
      </c>
      <c r="P33" s="46">
        <f t="shared" si="4"/>
        <v>13200</v>
      </c>
      <c r="Q33" s="46">
        <f t="shared" si="4"/>
        <v>13200</v>
      </c>
      <c r="R33" s="46">
        <f t="shared" si="4"/>
        <v>13200</v>
      </c>
      <c r="S33" s="46">
        <f t="shared" si="4"/>
        <v>13200</v>
      </c>
      <c r="T33" s="46">
        <f t="shared" si="4"/>
        <v>13200</v>
      </c>
      <c r="U33" s="46">
        <f t="shared" si="4"/>
        <v>13200</v>
      </c>
      <c r="V33" s="46">
        <f t="shared" si="4"/>
        <v>13200</v>
      </c>
      <c r="W33" s="46">
        <f t="shared" si="4"/>
        <v>13200</v>
      </c>
      <c r="X33" s="46">
        <f t="shared" si="4"/>
        <v>13200</v>
      </c>
      <c r="Y33" s="46">
        <f t="shared" si="4"/>
        <v>13200</v>
      </c>
      <c r="Z33" s="46">
        <f t="shared" si="4"/>
        <v>13200</v>
      </c>
      <c r="AA33" s="46">
        <f t="shared" si="4"/>
        <v>13200</v>
      </c>
      <c r="AB33" s="46">
        <f t="shared" si="4"/>
        <v>13200</v>
      </c>
      <c r="AC33" s="46">
        <f t="shared" si="4"/>
        <v>13200</v>
      </c>
      <c r="AD33" s="46">
        <f t="shared" si="4"/>
        <v>13200</v>
      </c>
      <c r="AE33" s="46">
        <f t="shared" si="4"/>
        <v>13200</v>
      </c>
      <c r="AF33" s="46">
        <f t="shared" si="4"/>
        <v>13200</v>
      </c>
      <c r="AG33" s="46">
        <f t="shared" si="4"/>
        <v>13200</v>
      </c>
      <c r="AH33" s="46">
        <f t="shared" si="4"/>
        <v>13200</v>
      </c>
      <c r="AI33" s="46">
        <f t="shared" si="4"/>
        <v>13200</v>
      </c>
      <c r="AJ33" s="46">
        <f t="shared" si="4"/>
        <v>13200</v>
      </c>
      <c r="AK33" s="46">
        <f t="shared" si="4"/>
        <v>13200</v>
      </c>
      <c r="AL33" s="46">
        <f t="shared" si="4"/>
        <v>13200</v>
      </c>
      <c r="AM33" s="46">
        <f t="shared" si="4"/>
        <v>13200</v>
      </c>
    </row>
    <row r="35" spans="2:39" x14ac:dyDescent="0.25">
      <c r="B35" s="23" t="s">
        <v>148</v>
      </c>
      <c r="C35" s="23"/>
      <c r="D35" s="39" t="str">
        <f>+D2</f>
        <v>ANNO 1</v>
      </c>
      <c r="E35" s="39" t="str">
        <f t="shared" ref="E35:AM35" si="5">+E2</f>
        <v>ANNO 2</v>
      </c>
      <c r="F35" s="39" t="str">
        <f t="shared" si="5"/>
        <v>ANNO 3</v>
      </c>
      <c r="G35" s="39" t="str">
        <f t="shared" si="5"/>
        <v>ANNO 4</v>
      </c>
      <c r="H35" s="39" t="str">
        <f t="shared" si="5"/>
        <v>ANNO 5</v>
      </c>
      <c r="I35" s="39" t="str">
        <f t="shared" si="5"/>
        <v>ANNO 6</v>
      </c>
      <c r="J35" s="39" t="str">
        <f t="shared" si="5"/>
        <v>ANNO 7</v>
      </c>
      <c r="K35" s="39" t="str">
        <f t="shared" si="5"/>
        <v>ANNO 8</v>
      </c>
      <c r="L35" s="39" t="str">
        <f t="shared" si="5"/>
        <v>ANNO 9</v>
      </c>
      <c r="M35" s="39" t="str">
        <f t="shared" si="5"/>
        <v>ANNO 10</v>
      </c>
      <c r="N35" s="39" t="str">
        <f t="shared" si="5"/>
        <v>ANNO 11</v>
      </c>
      <c r="O35" s="39" t="str">
        <f t="shared" si="5"/>
        <v>ANNO 12</v>
      </c>
      <c r="P35" s="39" t="str">
        <f t="shared" si="5"/>
        <v>ANNO 13</v>
      </c>
      <c r="Q35" s="39" t="str">
        <f t="shared" si="5"/>
        <v>ANNO 14</v>
      </c>
      <c r="R35" s="39" t="str">
        <f t="shared" si="5"/>
        <v>ANNO 15</v>
      </c>
      <c r="S35" s="39" t="str">
        <f t="shared" si="5"/>
        <v>ANNO 16</v>
      </c>
      <c r="T35" s="39" t="str">
        <f t="shared" si="5"/>
        <v>ANNO 17</v>
      </c>
      <c r="U35" s="39" t="str">
        <f t="shared" si="5"/>
        <v>ANNO 18</v>
      </c>
      <c r="V35" s="39" t="str">
        <f t="shared" si="5"/>
        <v>ANNO 19</v>
      </c>
      <c r="W35" s="39" t="str">
        <f t="shared" si="5"/>
        <v>ANNO 20</v>
      </c>
      <c r="X35" s="39" t="str">
        <f t="shared" si="5"/>
        <v>ANNO 21</v>
      </c>
      <c r="Y35" s="39" t="str">
        <f t="shared" si="5"/>
        <v>ANNO 22</v>
      </c>
      <c r="Z35" s="39" t="str">
        <f t="shared" si="5"/>
        <v>ANNO 23</v>
      </c>
      <c r="AA35" s="39" t="str">
        <f t="shared" si="5"/>
        <v>ANNO 24</v>
      </c>
      <c r="AB35" s="39" t="str">
        <f t="shared" si="5"/>
        <v>ANNO 25</v>
      </c>
      <c r="AC35" s="39" t="str">
        <f t="shared" si="5"/>
        <v>ANNO 26</v>
      </c>
      <c r="AD35" s="39" t="str">
        <f t="shared" si="5"/>
        <v>ANNO 27</v>
      </c>
      <c r="AE35" s="39" t="str">
        <f t="shared" si="5"/>
        <v>ANNO 28</v>
      </c>
      <c r="AF35" s="39" t="str">
        <f t="shared" si="5"/>
        <v>ANNO 29</v>
      </c>
      <c r="AG35" s="39" t="str">
        <f t="shared" si="5"/>
        <v>ANNO 30</v>
      </c>
      <c r="AH35" s="39" t="str">
        <f t="shared" si="5"/>
        <v>ANNO 31</v>
      </c>
      <c r="AI35" s="39" t="str">
        <f t="shared" si="5"/>
        <v>ANNO 32</v>
      </c>
      <c r="AJ35" s="39" t="str">
        <f t="shared" si="5"/>
        <v>ANNO 33</v>
      </c>
      <c r="AK35" s="39" t="str">
        <f t="shared" si="5"/>
        <v>ANNO 34</v>
      </c>
      <c r="AL35" s="39" t="str">
        <f t="shared" si="5"/>
        <v>ANNO 35</v>
      </c>
      <c r="AM35" s="39" t="str">
        <f t="shared" si="5"/>
        <v>ANNO 36</v>
      </c>
    </row>
    <row r="36" spans="2:39" x14ac:dyDescent="0.25">
      <c r="B36" t="str">
        <f>+B26</f>
        <v>Tipologia Cliente 1</v>
      </c>
      <c r="D36" s="31">
        <f>+IF(I_Vendite_Acquisto!$F27=0,M_Vendite!D26+M_Vendite!D31,IF(I_Vendite_Acquisto!$F27=30,(M_Vendite!D26+M_Vendite!D31)*I_Vendite_Acquisto!$P$34,IF(I_Vendite_Acquisto!$F27=60,(M_Vendite!D26+M_Vendite!D31)*I_Vendite_Acquisto!$O$34,IF(I_Vendite_Acquisto!$F27=90,(M_Vendite!D26+M_Vendite!D31)*I_Vendite_Acquisto!$N$34))))</f>
        <v>14640</v>
      </c>
      <c r="E36" s="31">
        <f>+IF(I_Vendite_Acquisto!$F27=0,M_Vendite!E26+M_Vendite!E31,IF(I_Vendite_Acquisto!$F27=30,(M_Vendite!E26+M_Vendite!E31)*I_Vendite_Acquisto!$P$34,IF(I_Vendite_Acquisto!$F27=60,(M_Vendite!E26+M_Vendite!E31)*I_Vendite_Acquisto!$O$34,IF(I_Vendite_Acquisto!$F27=90,(M_Vendite!E26+M_Vendite!E31)*I_Vendite_Acquisto!$N$34))))</f>
        <v>14640</v>
      </c>
      <c r="F36" s="31">
        <f>+IF(I_Vendite_Acquisto!$F27=0,M_Vendite!F26+M_Vendite!F31,IF(I_Vendite_Acquisto!$F27=30,(M_Vendite!F26+M_Vendite!F31)*I_Vendite_Acquisto!$P$34,IF(I_Vendite_Acquisto!$F27=60,(M_Vendite!F26+M_Vendite!F31)*I_Vendite_Acquisto!$O$34,IF(I_Vendite_Acquisto!$F27=90,(M_Vendite!F26+M_Vendite!F31)*I_Vendite_Acquisto!$N$34))))</f>
        <v>14640</v>
      </c>
      <c r="G36" s="31">
        <f>+IF(I_Vendite_Acquisto!$F27=0,M_Vendite!G26+M_Vendite!G31,IF(I_Vendite_Acquisto!$F27=30,(M_Vendite!G26+M_Vendite!G31)*I_Vendite_Acquisto!$P$34,IF(I_Vendite_Acquisto!$F27=60,(M_Vendite!G26+M_Vendite!G31)*I_Vendite_Acquisto!$O$34,IF(I_Vendite_Acquisto!$F27=90,(M_Vendite!G26+M_Vendite!G31)*I_Vendite_Acquisto!$N$34))))</f>
        <v>14640</v>
      </c>
      <c r="H36" s="31">
        <f>+IF(I_Vendite_Acquisto!$F27=0,M_Vendite!H26+M_Vendite!H31,IF(I_Vendite_Acquisto!$F27=30,(M_Vendite!H26+M_Vendite!H31)*I_Vendite_Acquisto!$P$34,IF(I_Vendite_Acquisto!$F27=60,(M_Vendite!H26+M_Vendite!H31)*I_Vendite_Acquisto!$O$34,IF(I_Vendite_Acquisto!$F27=90,(M_Vendite!H26+M_Vendite!H31)*I_Vendite_Acquisto!$N$34))))</f>
        <v>14640</v>
      </c>
      <c r="I36" s="31">
        <f>+IF(I_Vendite_Acquisto!$F27=0,M_Vendite!I26+M_Vendite!I31,IF(I_Vendite_Acquisto!$F27=30,(M_Vendite!I26+M_Vendite!I31)*I_Vendite_Acquisto!$P$34,IF(I_Vendite_Acquisto!$F27=60,(M_Vendite!I26+M_Vendite!I31)*I_Vendite_Acquisto!$O$34,IF(I_Vendite_Acquisto!$F27=90,(M_Vendite!I26+M_Vendite!I31)*I_Vendite_Acquisto!$N$34))))</f>
        <v>14640</v>
      </c>
      <c r="J36" s="31">
        <f>+IF(I_Vendite_Acquisto!$F27=0,M_Vendite!J26+M_Vendite!J31,IF(I_Vendite_Acquisto!$F27=30,(M_Vendite!J26+M_Vendite!J31)*I_Vendite_Acquisto!$P$34,IF(I_Vendite_Acquisto!$F27=60,(M_Vendite!J26+M_Vendite!J31)*I_Vendite_Acquisto!$O$34,IF(I_Vendite_Acquisto!$F27=90,(M_Vendite!J26+M_Vendite!J31)*I_Vendite_Acquisto!$N$34))))</f>
        <v>14640</v>
      </c>
      <c r="K36" s="31">
        <f>+IF(I_Vendite_Acquisto!$F27=0,M_Vendite!K26+M_Vendite!K31,IF(I_Vendite_Acquisto!$F27=30,(M_Vendite!K26+M_Vendite!K31)*I_Vendite_Acquisto!$P$34,IF(I_Vendite_Acquisto!$F27=60,(M_Vendite!K26+M_Vendite!K31)*I_Vendite_Acquisto!$O$34,IF(I_Vendite_Acquisto!$F27=90,(M_Vendite!K26+M_Vendite!K31)*I_Vendite_Acquisto!$N$34))))</f>
        <v>14640</v>
      </c>
      <c r="L36" s="31">
        <f>+IF(I_Vendite_Acquisto!$F27=0,M_Vendite!L26+M_Vendite!L31,IF(I_Vendite_Acquisto!$F27=30,(M_Vendite!L26+M_Vendite!L31)*I_Vendite_Acquisto!$P$34,IF(I_Vendite_Acquisto!$F27=60,(M_Vendite!L26+M_Vendite!L31)*I_Vendite_Acquisto!$O$34,IF(I_Vendite_Acquisto!$F27=90,(M_Vendite!L26+M_Vendite!L31)*I_Vendite_Acquisto!$N$34))))</f>
        <v>14640</v>
      </c>
      <c r="M36" s="31">
        <f>+IF(I_Vendite_Acquisto!$F27=0,M_Vendite!M26+M_Vendite!M31,IF(I_Vendite_Acquisto!$F27=30,(M_Vendite!M26+M_Vendite!M31)*I_Vendite_Acquisto!$P$34,IF(I_Vendite_Acquisto!$F27=60,(M_Vendite!M26+M_Vendite!M31)*I_Vendite_Acquisto!$O$34,IF(I_Vendite_Acquisto!$F27=90,(M_Vendite!M26+M_Vendite!M31)*I_Vendite_Acquisto!$N$34))))</f>
        <v>14640</v>
      </c>
      <c r="N36" s="31">
        <f>+IF(I_Vendite_Acquisto!$F27=0,M_Vendite!N26+M_Vendite!N31,IF(I_Vendite_Acquisto!$F27=30,(M_Vendite!N26+M_Vendite!N31)*I_Vendite_Acquisto!$P$34,IF(I_Vendite_Acquisto!$F27=60,(M_Vendite!N26+M_Vendite!N31)*I_Vendite_Acquisto!$O$34,IF(I_Vendite_Acquisto!$F27=90,(M_Vendite!N26+M_Vendite!N31)*I_Vendite_Acquisto!$N$34))))</f>
        <v>14640</v>
      </c>
      <c r="O36" s="31">
        <f>+IF(I_Vendite_Acquisto!$F27=0,M_Vendite!O26+M_Vendite!O31,IF(I_Vendite_Acquisto!$F27=30,(M_Vendite!O26+M_Vendite!O31)*I_Vendite_Acquisto!$P$34,IF(I_Vendite_Acquisto!$F27=60,(M_Vendite!O26+M_Vendite!O31)*I_Vendite_Acquisto!$O$34,IF(I_Vendite_Acquisto!$F27=90,(M_Vendite!O26+M_Vendite!O31)*I_Vendite_Acquisto!$N$34))))</f>
        <v>14640</v>
      </c>
      <c r="P36" s="31">
        <f>+IF(I_Vendite_Acquisto!$F27=0,M_Vendite!P26+M_Vendite!P31,IF(I_Vendite_Acquisto!$F27=30,(M_Vendite!P26+M_Vendite!P31)*I_Vendite_Acquisto!$P$34,IF(I_Vendite_Acquisto!$F27=60,(M_Vendite!P26+M_Vendite!P31)*I_Vendite_Acquisto!$O$34,IF(I_Vendite_Acquisto!$F27=90,(M_Vendite!P26+M_Vendite!P31)*I_Vendite_Acquisto!$N$34))))</f>
        <v>14640</v>
      </c>
      <c r="Q36" s="31">
        <f>+IF(I_Vendite_Acquisto!$F27=0,M_Vendite!Q26+M_Vendite!Q31,IF(I_Vendite_Acquisto!$F27=30,(M_Vendite!Q26+M_Vendite!Q31)*I_Vendite_Acquisto!$P$34,IF(I_Vendite_Acquisto!$F27=60,(M_Vendite!Q26+M_Vendite!Q31)*I_Vendite_Acquisto!$O$34,IF(I_Vendite_Acquisto!$F27=90,(M_Vendite!Q26+M_Vendite!Q31)*I_Vendite_Acquisto!$N$34))))</f>
        <v>14640</v>
      </c>
      <c r="R36" s="31">
        <f>+IF(I_Vendite_Acquisto!$F27=0,M_Vendite!R26+M_Vendite!R31,IF(I_Vendite_Acquisto!$F27=30,(M_Vendite!R26+M_Vendite!R31)*I_Vendite_Acquisto!$P$34,IF(I_Vendite_Acquisto!$F27=60,(M_Vendite!R26+M_Vendite!R31)*I_Vendite_Acquisto!$O$34,IF(I_Vendite_Acquisto!$F27=90,(M_Vendite!R26+M_Vendite!R31)*I_Vendite_Acquisto!$N$34))))</f>
        <v>14640</v>
      </c>
      <c r="S36" s="31">
        <f>+IF(I_Vendite_Acquisto!$F27=0,M_Vendite!S26+M_Vendite!S31,IF(I_Vendite_Acquisto!$F27=30,(M_Vendite!S26+M_Vendite!S31)*I_Vendite_Acquisto!$P$34,IF(I_Vendite_Acquisto!$F27=60,(M_Vendite!S26+M_Vendite!S31)*I_Vendite_Acquisto!$O$34,IF(I_Vendite_Acquisto!$F27=90,(M_Vendite!S26+M_Vendite!S31)*I_Vendite_Acquisto!$N$34))))</f>
        <v>14640</v>
      </c>
      <c r="T36" s="31">
        <f>+IF(I_Vendite_Acquisto!$F27=0,M_Vendite!T26+M_Vendite!T31,IF(I_Vendite_Acquisto!$F27=30,(M_Vendite!T26+M_Vendite!T31)*I_Vendite_Acquisto!$P$34,IF(I_Vendite_Acquisto!$F27=60,(M_Vendite!T26+M_Vendite!T31)*I_Vendite_Acquisto!$O$34,IF(I_Vendite_Acquisto!$F27=90,(M_Vendite!T26+M_Vendite!T31)*I_Vendite_Acquisto!$N$34))))</f>
        <v>14640</v>
      </c>
      <c r="U36" s="31">
        <f>+IF(I_Vendite_Acquisto!$F27=0,M_Vendite!U26+M_Vendite!U31,IF(I_Vendite_Acquisto!$F27=30,(M_Vendite!U26+M_Vendite!U31)*I_Vendite_Acquisto!$P$34,IF(I_Vendite_Acquisto!$F27=60,(M_Vendite!U26+M_Vendite!U31)*I_Vendite_Acquisto!$O$34,IF(I_Vendite_Acquisto!$F27=90,(M_Vendite!U26+M_Vendite!U31)*I_Vendite_Acquisto!$N$34))))</f>
        <v>14640</v>
      </c>
      <c r="V36" s="31">
        <f>+IF(I_Vendite_Acquisto!$F27=0,M_Vendite!V26+M_Vendite!V31,IF(I_Vendite_Acquisto!$F27=30,(M_Vendite!V26+M_Vendite!V31)*I_Vendite_Acquisto!$P$34,IF(I_Vendite_Acquisto!$F27=60,(M_Vendite!V26+M_Vendite!V31)*I_Vendite_Acquisto!$O$34,IF(I_Vendite_Acquisto!$F27=90,(M_Vendite!V26+M_Vendite!V31)*I_Vendite_Acquisto!$N$34))))</f>
        <v>14640</v>
      </c>
      <c r="W36" s="31">
        <f>+IF(I_Vendite_Acquisto!$F27=0,M_Vendite!W26+M_Vendite!W31,IF(I_Vendite_Acquisto!$F27=30,(M_Vendite!W26+M_Vendite!W31)*I_Vendite_Acquisto!$P$34,IF(I_Vendite_Acquisto!$F27=60,(M_Vendite!W26+M_Vendite!W31)*I_Vendite_Acquisto!$O$34,IF(I_Vendite_Acquisto!$F27=90,(M_Vendite!W26+M_Vendite!W31)*I_Vendite_Acquisto!$N$34))))</f>
        <v>14640</v>
      </c>
      <c r="X36" s="31">
        <f>+IF(I_Vendite_Acquisto!$F27=0,M_Vendite!X26+M_Vendite!X31,IF(I_Vendite_Acquisto!$F27=30,(M_Vendite!X26+M_Vendite!X31)*I_Vendite_Acquisto!$P$34,IF(I_Vendite_Acquisto!$F27=60,(M_Vendite!X26+M_Vendite!X31)*I_Vendite_Acquisto!$O$34,IF(I_Vendite_Acquisto!$F27=90,(M_Vendite!X26+M_Vendite!X31)*I_Vendite_Acquisto!$N$34))))</f>
        <v>14640</v>
      </c>
      <c r="Y36" s="31">
        <f>+IF(I_Vendite_Acquisto!$F27=0,M_Vendite!Y26+M_Vendite!Y31,IF(I_Vendite_Acquisto!$F27=30,(M_Vendite!Y26+M_Vendite!Y31)*I_Vendite_Acquisto!$P$34,IF(I_Vendite_Acquisto!$F27=60,(M_Vendite!Y26+M_Vendite!Y31)*I_Vendite_Acquisto!$O$34,IF(I_Vendite_Acquisto!$F27=90,(M_Vendite!Y26+M_Vendite!Y31)*I_Vendite_Acquisto!$N$34))))</f>
        <v>14640</v>
      </c>
      <c r="Z36" s="31">
        <f>+IF(I_Vendite_Acquisto!$F27=0,M_Vendite!Z26+M_Vendite!Z31,IF(I_Vendite_Acquisto!$F27=30,(M_Vendite!Z26+M_Vendite!Z31)*I_Vendite_Acquisto!$P$34,IF(I_Vendite_Acquisto!$F27=60,(M_Vendite!Z26+M_Vendite!Z31)*I_Vendite_Acquisto!$O$34,IF(I_Vendite_Acquisto!$F27=90,(M_Vendite!Z26+M_Vendite!Z31)*I_Vendite_Acquisto!$N$34))))</f>
        <v>14640</v>
      </c>
      <c r="AA36" s="31">
        <f>+IF(I_Vendite_Acquisto!$F27=0,M_Vendite!AA26+M_Vendite!AA31,IF(I_Vendite_Acquisto!$F27=30,(M_Vendite!AA26+M_Vendite!AA31)*I_Vendite_Acquisto!$P$34,IF(I_Vendite_Acquisto!$F27=60,(M_Vendite!AA26+M_Vendite!AA31)*I_Vendite_Acquisto!$O$34,IF(I_Vendite_Acquisto!$F27=90,(M_Vendite!AA26+M_Vendite!AA31)*I_Vendite_Acquisto!$N$34))))</f>
        <v>14640</v>
      </c>
      <c r="AB36" s="31">
        <f>+IF(I_Vendite_Acquisto!$F27=0,M_Vendite!AB26+M_Vendite!AB31,IF(I_Vendite_Acquisto!$F27=30,(M_Vendite!AB26+M_Vendite!AB31)*I_Vendite_Acquisto!$P$34,IF(I_Vendite_Acquisto!$F27=60,(M_Vendite!AB26+M_Vendite!AB31)*I_Vendite_Acquisto!$O$34,IF(I_Vendite_Acquisto!$F27=90,(M_Vendite!AB26+M_Vendite!AB31)*I_Vendite_Acquisto!$N$34))))</f>
        <v>14640</v>
      </c>
      <c r="AC36" s="31">
        <f>+IF(I_Vendite_Acquisto!$F27=0,M_Vendite!AC26+M_Vendite!AC31,IF(I_Vendite_Acquisto!$F27=30,(M_Vendite!AC26+M_Vendite!AC31)*I_Vendite_Acquisto!$P$34,IF(I_Vendite_Acquisto!$F27=60,(M_Vendite!AC26+M_Vendite!AC31)*I_Vendite_Acquisto!$O$34,IF(I_Vendite_Acquisto!$F27=90,(M_Vendite!AC26+M_Vendite!AC31)*I_Vendite_Acquisto!$N$34))))</f>
        <v>14640</v>
      </c>
      <c r="AD36" s="31">
        <f>+IF(I_Vendite_Acquisto!$F27=0,M_Vendite!AD26+M_Vendite!AD31,IF(I_Vendite_Acquisto!$F27=30,(M_Vendite!AD26+M_Vendite!AD31)*I_Vendite_Acquisto!$P$34,IF(I_Vendite_Acquisto!$F27=60,(M_Vendite!AD26+M_Vendite!AD31)*I_Vendite_Acquisto!$O$34,IF(I_Vendite_Acquisto!$F27=90,(M_Vendite!AD26+M_Vendite!AD31)*I_Vendite_Acquisto!$N$34))))</f>
        <v>14640</v>
      </c>
      <c r="AE36" s="31">
        <f>+IF(I_Vendite_Acquisto!$F27=0,M_Vendite!AE26+M_Vendite!AE31,IF(I_Vendite_Acquisto!$F27=30,(M_Vendite!AE26+M_Vendite!AE31)*I_Vendite_Acquisto!$P$34,IF(I_Vendite_Acquisto!$F27=60,(M_Vendite!AE26+M_Vendite!AE31)*I_Vendite_Acquisto!$O$34,IF(I_Vendite_Acquisto!$F27=90,(M_Vendite!AE26+M_Vendite!AE31)*I_Vendite_Acquisto!$N$34))))</f>
        <v>14640</v>
      </c>
      <c r="AF36" s="31">
        <f>+IF(I_Vendite_Acquisto!$F27=0,M_Vendite!AF26+M_Vendite!AF31,IF(I_Vendite_Acquisto!$F27=30,(M_Vendite!AF26+M_Vendite!AF31)*I_Vendite_Acquisto!$P$34,IF(I_Vendite_Acquisto!$F27=60,(M_Vendite!AF26+M_Vendite!AF31)*I_Vendite_Acquisto!$O$34,IF(I_Vendite_Acquisto!$F27=90,(M_Vendite!AF26+M_Vendite!AF31)*I_Vendite_Acquisto!$N$34))))</f>
        <v>14640</v>
      </c>
      <c r="AG36" s="31">
        <f>+IF(I_Vendite_Acquisto!$F27=0,M_Vendite!AG26+M_Vendite!AG31,IF(I_Vendite_Acquisto!$F27=30,(M_Vendite!AG26+M_Vendite!AG31)*I_Vendite_Acquisto!$P$34,IF(I_Vendite_Acquisto!$F27=60,(M_Vendite!AG26+M_Vendite!AG31)*I_Vendite_Acquisto!$O$34,IF(I_Vendite_Acquisto!$F27=90,(M_Vendite!AG26+M_Vendite!AG31)*I_Vendite_Acquisto!$N$34))))</f>
        <v>14640</v>
      </c>
      <c r="AH36" s="31">
        <f>+IF(I_Vendite_Acquisto!$F27=0,M_Vendite!AH26+M_Vendite!AH31,IF(I_Vendite_Acquisto!$F27=30,(M_Vendite!AH26+M_Vendite!AH31)*I_Vendite_Acquisto!$P$34,IF(I_Vendite_Acquisto!$F27=60,(M_Vendite!AH26+M_Vendite!AH31)*I_Vendite_Acquisto!$O$34,IF(I_Vendite_Acquisto!$F27=90,(M_Vendite!AH26+M_Vendite!AH31)*I_Vendite_Acquisto!$N$34))))</f>
        <v>14640</v>
      </c>
      <c r="AI36" s="31">
        <f>+IF(I_Vendite_Acquisto!$F27=0,M_Vendite!AI26+M_Vendite!AI31,IF(I_Vendite_Acquisto!$F27=30,(M_Vendite!AI26+M_Vendite!AI31)*I_Vendite_Acquisto!$P$34,IF(I_Vendite_Acquisto!$F27=60,(M_Vendite!AI26+M_Vendite!AI31)*I_Vendite_Acquisto!$O$34,IF(I_Vendite_Acquisto!$F27=90,(M_Vendite!AI26+M_Vendite!AI31)*I_Vendite_Acquisto!$N$34))))</f>
        <v>14640</v>
      </c>
      <c r="AJ36" s="31">
        <f>+IF(I_Vendite_Acquisto!$F27=0,M_Vendite!AJ26+M_Vendite!AJ31,IF(I_Vendite_Acquisto!$F27=30,(M_Vendite!AJ26+M_Vendite!AJ31)*I_Vendite_Acquisto!$P$34,IF(I_Vendite_Acquisto!$F27=60,(M_Vendite!AJ26+M_Vendite!AJ31)*I_Vendite_Acquisto!$O$34,IF(I_Vendite_Acquisto!$F27=90,(M_Vendite!AJ26+M_Vendite!AJ31)*I_Vendite_Acquisto!$N$34))))</f>
        <v>14640</v>
      </c>
      <c r="AK36" s="31">
        <f>+IF(I_Vendite_Acquisto!$F27=0,M_Vendite!AK26+M_Vendite!AK31,IF(I_Vendite_Acquisto!$F27=30,(M_Vendite!AK26+M_Vendite!AK31)*I_Vendite_Acquisto!$P$34,IF(I_Vendite_Acquisto!$F27=60,(M_Vendite!AK26+M_Vendite!AK31)*I_Vendite_Acquisto!$O$34,IF(I_Vendite_Acquisto!$F27=90,(M_Vendite!AK26+M_Vendite!AK31)*I_Vendite_Acquisto!$N$34))))</f>
        <v>14640</v>
      </c>
      <c r="AL36" s="31">
        <f>+IF(I_Vendite_Acquisto!$F27=0,M_Vendite!AL26+M_Vendite!AL31,IF(I_Vendite_Acquisto!$F27=30,(M_Vendite!AL26+M_Vendite!AL31)*I_Vendite_Acquisto!$P$34,IF(I_Vendite_Acquisto!$F27=60,(M_Vendite!AL26+M_Vendite!AL31)*I_Vendite_Acquisto!$O$34,IF(I_Vendite_Acquisto!$F27=90,(M_Vendite!AL26+M_Vendite!AL31)*I_Vendite_Acquisto!$N$34))))</f>
        <v>14640</v>
      </c>
      <c r="AM36" s="31">
        <f>+IF(I_Vendite_Acquisto!$F27=0,M_Vendite!AM26+M_Vendite!AM31,IF(I_Vendite_Acquisto!$F27=30,(M_Vendite!AM26+M_Vendite!AM31)*I_Vendite_Acquisto!$P$34,IF(I_Vendite_Acquisto!$F27=60,(M_Vendite!AM26+M_Vendite!AM31)*I_Vendite_Acquisto!$O$34,IF(I_Vendite_Acquisto!$F27=90,(M_Vendite!AM26+M_Vendite!AM31)*I_Vendite_Acquisto!$N$34))))</f>
        <v>14640</v>
      </c>
    </row>
    <row r="37" spans="2:39" x14ac:dyDescent="0.25">
      <c r="B37" t="str">
        <f>+B27</f>
        <v>Tipologia Cliente 2</v>
      </c>
      <c r="D37" s="31">
        <f>+IF(I_Vendite_Acquisto!$F28=0,M_Vendite!D27+M_Vendite!D32,IF(I_Vendite_Acquisto!$F28=30,(M_Vendite!D27+M_Vendite!D32)*I_Vendite_Acquisto!$P$34,IF(I_Vendite_Acquisto!$F28=60,(M_Vendite!D27+M_Vendite!D32)*I_Vendite_Acquisto!$O$34,IF(I_Vendite_Acquisto!$F28=90,(M_Vendite!D27+M_Vendite!D32)*I_Vendite_Acquisto!$N$34))))</f>
        <v>49776</v>
      </c>
      <c r="E37" s="31">
        <f>+IF(I_Vendite_Acquisto!$F28=0,M_Vendite!E27+M_Vendite!E32,IF(I_Vendite_Acquisto!$F28=30,(M_Vendite!E27+M_Vendite!E32)*I_Vendite_Acquisto!$P$34,IF(I_Vendite_Acquisto!$F28=60,(M_Vendite!E27+M_Vendite!E32)*I_Vendite_Acquisto!$O$34,IF(I_Vendite_Acquisto!$F28=90,(M_Vendite!E27+M_Vendite!E32)*I_Vendite_Acquisto!$N$34))))</f>
        <v>49776</v>
      </c>
      <c r="F37" s="31">
        <f>+IF(I_Vendite_Acquisto!$F28=0,M_Vendite!F27+M_Vendite!F32,IF(I_Vendite_Acquisto!$F28=30,(M_Vendite!F27+M_Vendite!F32)*I_Vendite_Acquisto!$P$34,IF(I_Vendite_Acquisto!$F28=60,(M_Vendite!F27+M_Vendite!F32)*I_Vendite_Acquisto!$O$34,IF(I_Vendite_Acquisto!$F28=90,(M_Vendite!F27+M_Vendite!F32)*I_Vendite_Acquisto!$N$34))))</f>
        <v>49776</v>
      </c>
      <c r="G37" s="31">
        <f>+IF(I_Vendite_Acquisto!$F28=0,M_Vendite!G27+M_Vendite!G32,IF(I_Vendite_Acquisto!$F28=30,(M_Vendite!G27+M_Vendite!G32)*I_Vendite_Acquisto!$P$34,IF(I_Vendite_Acquisto!$F28=60,(M_Vendite!G27+M_Vendite!G32)*I_Vendite_Acquisto!$O$34,IF(I_Vendite_Acquisto!$F28=90,(M_Vendite!G27+M_Vendite!G32)*I_Vendite_Acquisto!$N$34))))</f>
        <v>49776</v>
      </c>
      <c r="H37" s="31">
        <f>+IF(I_Vendite_Acquisto!$F28=0,M_Vendite!H27+M_Vendite!H32,IF(I_Vendite_Acquisto!$F28=30,(M_Vendite!H27+M_Vendite!H32)*I_Vendite_Acquisto!$P$34,IF(I_Vendite_Acquisto!$F28=60,(M_Vendite!H27+M_Vendite!H32)*I_Vendite_Acquisto!$O$34,IF(I_Vendite_Acquisto!$F28=90,(M_Vendite!H27+M_Vendite!H32)*I_Vendite_Acquisto!$N$34))))</f>
        <v>49776</v>
      </c>
      <c r="I37" s="31">
        <f>+IF(I_Vendite_Acquisto!$F28=0,M_Vendite!I27+M_Vendite!I32,IF(I_Vendite_Acquisto!$F28=30,(M_Vendite!I27+M_Vendite!I32)*I_Vendite_Acquisto!$P$34,IF(I_Vendite_Acquisto!$F28=60,(M_Vendite!I27+M_Vendite!I32)*I_Vendite_Acquisto!$O$34,IF(I_Vendite_Acquisto!$F28=90,(M_Vendite!I27+M_Vendite!I32)*I_Vendite_Acquisto!$N$34))))</f>
        <v>49776</v>
      </c>
      <c r="J37" s="31">
        <f>+IF(I_Vendite_Acquisto!$F28=0,M_Vendite!J27+M_Vendite!J32,IF(I_Vendite_Acquisto!$F28=30,(M_Vendite!J27+M_Vendite!J32)*I_Vendite_Acquisto!$P$34,IF(I_Vendite_Acquisto!$F28=60,(M_Vendite!J27+M_Vendite!J32)*I_Vendite_Acquisto!$O$34,IF(I_Vendite_Acquisto!$F28=90,(M_Vendite!J27+M_Vendite!J32)*I_Vendite_Acquisto!$N$34))))</f>
        <v>49776</v>
      </c>
      <c r="K37" s="31">
        <f>+IF(I_Vendite_Acquisto!$F28=0,M_Vendite!K27+M_Vendite!K32,IF(I_Vendite_Acquisto!$F28=30,(M_Vendite!K27+M_Vendite!K32)*I_Vendite_Acquisto!$P$34,IF(I_Vendite_Acquisto!$F28=60,(M_Vendite!K27+M_Vendite!K32)*I_Vendite_Acquisto!$O$34,IF(I_Vendite_Acquisto!$F28=90,(M_Vendite!K27+M_Vendite!K32)*I_Vendite_Acquisto!$N$34))))</f>
        <v>49776</v>
      </c>
      <c r="L37" s="31">
        <f>+IF(I_Vendite_Acquisto!$F28=0,M_Vendite!L27+M_Vendite!L32,IF(I_Vendite_Acquisto!$F28=30,(M_Vendite!L27+M_Vendite!L32)*I_Vendite_Acquisto!$P$34,IF(I_Vendite_Acquisto!$F28=60,(M_Vendite!L27+M_Vendite!L32)*I_Vendite_Acquisto!$O$34,IF(I_Vendite_Acquisto!$F28=90,(M_Vendite!L27+M_Vendite!L32)*I_Vendite_Acquisto!$N$34))))</f>
        <v>49776</v>
      </c>
      <c r="M37" s="31">
        <f>+IF(I_Vendite_Acquisto!$F28=0,M_Vendite!M27+M_Vendite!M32,IF(I_Vendite_Acquisto!$F28=30,(M_Vendite!M27+M_Vendite!M32)*I_Vendite_Acquisto!$P$34,IF(I_Vendite_Acquisto!$F28=60,(M_Vendite!M27+M_Vendite!M32)*I_Vendite_Acquisto!$O$34,IF(I_Vendite_Acquisto!$F28=90,(M_Vendite!M27+M_Vendite!M32)*I_Vendite_Acquisto!$N$34))))</f>
        <v>49776</v>
      </c>
      <c r="N37" s="31">
        <f>+IF(I_Vendite_Acquisto!$F28=0,M_Vendite!N27+M_Vendite!N32,IF(I_Vendite_Acquisto!$F28=30,(M_Vendite!N27+M_Vendite!N32)*I_Vendite_Acquisto!$P$34,IF(I_Vendite_Acquisto!$F28=60,(M_Vendite!N27+M_Vendite!N32)*I_Vendite_Acquisto!$O$34,IF(I_Vendite_Acquisto!$F28=90,(M_Vendite!N27+M_Vendite!N32)*I_Vendite_Acquisto!$N$34))))</f>
        <v>49776</v>
      </c>
      <c r="O37" s="31">
        <f>+IF(I_Vendite_Acquisto!$F28=0,M_Vendite!O27+M_Vendite!O32,IF(I_Vendite_Acquisto!$F28=30,(M_Vendite!O27+M_Vendite!O32)*I_Vendite_Acquisto!$P$34,IF(I_Vendite_Acquisto!$F28=60,(M_Vendite!O27+M_Vendite!O32)*I_Vendite_Acquisto!$O$34,IF(I_Vendite_Acquisto!$F28=90,(M_Vendite!O27+M_Vendite!O32)*I_Vendite_Acquisto!$N$34))))</f>
        <v>49776</v>
      </c>
      <c r="P37" s="31">
        <f>+IF(I_Vendite_Acquisto!$F28=0,M_Vendite!P27+M_Vendite!P32,IF(I_Vendite_Acquisto!$F28=30,(M_Vendite!P27+M_Vendite!P32)*I_Vendite_Acquisto!$P$34,IF(I_Vendite_Acquisto!$F28=60,(M_Vendite!P27+M_Vendite!P32)*I_Vendite_Acquisto!$O$34,IF(I_Vendite_Acquisto!$F28=90,(M_Vendite!P27+M_Vendite!P32)*I_Vendite_Acquisto!$N$34))))</f>
        <v>49776</v>
      </c>
      <c r="Q37" s="31">
        <f>+IF(I_Vendite_Acquisto!$F28=0,M_Vendite!Q27+M_Vendite!Q32,IF(I_Vendite_Acquisto!$F28=30,(M_Vendite!Q27+M_Vendite!Q32)*I_Vendite_Acquisto!$P$34,IF(I_Vendite_Acquisto!$F28=60,(M_Vendite!Q27+M_Vendite!Q32)*I_Vendite_Acquisto!$O$34,IF(I_Vendite_Acquisto!$F28=90,(M_Vendite!Q27+M_Vendite!Q32)*I_Vendite_Acquisto!$N$34))))</f>
        <v>49776</v>
      </c>
      <c r="R37" s="31">
        <f>+IF(I_Vendite_Acquisto!$F28=0,M_Vendite!R27+M_Vendite!R32,IF(I_Vendite_Acquisto!$F28=30,(M_Vendite!R27+M_Vendite!R32)*I_Vendite_Acquisto!$P$34,IF(I_Vendite_Acquisto!$F28=60,(M_Vendite!R27+M_Vendite!R32)*I_Vendite_Acquisto!$O$34,IF(I_Vendite_Acquisto!$F28=90,(M_Vendite!R27+M_Vendite!R32)*I_Vendite_Acquisto!$N$34))))</f>
        <v>49776</v>
      </c>
      <c r="S37" s="31">
        <f>+IF(I_Vendite_Acquisto!$F28=0,M_Vendite!S27+M_Vendite!S32,IF(I_Vendite_Acquisto!$F28=30,(M_Vendite!S27+M_Vendite!S32)*I_Vendite_Acquisto!$P$34,IF(I_Vendite_Acquisto!$F28=60,(M_Vendite!S27+M_Vendite!S32)*I_Vendite_Acquisto!$O$34,IF(I_Vendite_Acquisto!$F28=90,(M_Vendite!S27+M_Vendite!S32)*I_Vendite_Acquisto!$N$34))))</f>
        <v>49776</v>
      </c>
      <c r="T37" s="31">
        <f>+IF(I_Vendite_Acquisto!$F28=0,M_Vendite!T27+M_Vendite!T32,IF(I_Vendite_Acquisto!$F28=30,(M_Vendite!T27+M_Vendite!T32)*I_Vendite_Acquisto!$P$34,IF(I_Vendite_Acquisto!$F28=60,(M_Vendite!T27+M_Vendite!T32)*I_Vendite_Acquisto!$O$34,IF(I_Vendite_Acquisto!$F28=90,(M_Vendite!T27+M_Vendite!T32)*I_Vendite_Acquisto!$N$34))))</f>
        <v>49776</v>
      </c>
      <c r="U37" s="31">
        <f>+IF(I_Vendite_Acquisto!$F28=0,M_Vendite!U27+M_Vendite!U32,IF(I_Vendite_Acquisto!$F28=30,(M_Vendite!U27+M_Vendite!U32)*I_Vendite_Acquisto!$P$34,IF(I_Vendite_Acquisto!$F28=60,(M_Vendite!U27+M_Vendite!U32)*I_Vendite_Acquisto!$O$34,IF(I_Vendite_Acquisto!$F28=90,(M_Vendite!U27+M_Vendite!U32)*I_Vendite_Acquisto!$N$34))))</f>
        <v>49776</v>
      </c>
      <c r="V37" s="31">
        <f>+IF(I_Vendite_Acquisto!$F28=0,M_Vendite!V27+M_Vendite!V32,IF(I_Vendite_Acquisto!$F28=30,(M_Vendite!V27+M_Vendite!V32)*I_Vendite_Acquisto!$P$34,IF(I_Vendite_Acquisto!$F28=60,(M_Vendite!V27+M_Vendite!V32)*I_Vendite_Acquisto!$O$34,IF(I_Vendite_Acquisto!$F28=90,(M_Vendite!V27+M_Vendite!V32)*I_Vendite_Acquisto!$N$34))))</f>
        <v>49776</v>
      </c>
      <c r="W37" s="31">
        <f>+IF(I_Vendite_Acquisto!$F28=0,M_Vendite!W27+M_Vendite!W32,IF(I_Vendite_Acquisto!$F28=30,(M_Vendite!W27+M_Vendite!W32)*I_Vendite_Acquisto!$P$34,IF(I_Vendite_Acquisto!$F28=60,(M_Vendite!W27+M_Vendite!W32)*I_Vendite_Acquisto!$O$34,IF(I_Vendite_Acquisto!$F28=90,(M_Vendite!W27+M_Vendite!W32)*I_Vendite_Acquisto!$N$34))))</f>
        <v>49776</v>
      </c>
      <c r="X37" s="31">
        <f>+IF(I_Vendite_Acquisto!$F28=0,M_Vendite!X27+M_Vendite!X32,IF(I_Vendite_Acquisto!$F28=30,(M_Vendite!X27+M_Vendite!X32)*I_Vendite_Acquisto!$P$34,IF(I_Vendite_Acquisto!$F28=60,(M_Vendite!X27+M_Vendite!X32)*I_Vendite_Acquisto!$O$34,IF(I_Vendite_Acquisto!$F28=90,(M_Vendite!X27+M_Vendite!X32)*I_Vendite_Acquisto!$N$34))))</f>
        <v>49776</v>
      </c>
      <c r="Y37" s="31">
        <f>+IF(I_Vendite_Acquisto!$F28=0,M_Vendite!Y27+M_Vendite!Y32,IF(I_Vendite_Acquisto!$F28=30,(M_Vendite!Y27+M_Vendite!Y32)*I_Vendite_Acquisto!$P$34,IF(I_Vendite_Acquisto!$F28=60,(M_Vendite!Y27+M_Vendite!Y32)*I_Vendite_Acquisto!$O$34,IF(I_Vendite_Acquisto!$F28=90,(M_Vendite!Y27+M_Vendite!Y32)*I_Vendite_Acquisto!$N$34))))</f>
        <v>49776</v>
      </c>
      <c r="Z37" s="31">
        <f>+IF(I_Vendite_Acquisto!$F28=0,M_Vendite!Z27+M_Vendite!Z32,IF(I_Vendite_Acquisto!$F28=30,(M_Vendite!Z27+M_Vendite!Z32)*I_Vendite_Acquisto!$P$34,IF(I_Vendite_Acquisto!$F28=60,(M_Vendite!Z27+M_Vendite!Z32)*I_Vendite_Acquisto!$O$34,IF(I_Vendite_Acquisto!$F28=90,(M_Vendite!Z27+M_Vendite!Z32)*I_Vendite_Acquisto!$N$34))))</f>
        <v>49776</v>
      </c>
      <c r="AA37" s="31">
        <f>+IF(I_Vendite_Acquisto!$F28=0,M_Vendite!AA27+M_Vendite!AA32,IF(I_Vendite_Acquisto!$F28=30,(M_Vendite!AA27+M_Vendite!AA32)*I_Vendite_Acquisto!$P$34,IF(I_Vendite_Acquisto!$F28=60,(M_Vendite!AA27+M_Vendite!AA32)*I_Vendite_Acquisto!$O$34,IF(I_Vendite_Acquisto!$F28=90,(M_Vendite!AA27+M_Vendite!AA32)*I_Vendite_Acquisto!$N$34))))</f>
        <v>49776</v>
      </c>
      <c r="AB37" s="31">
        <f>+IF(I_Vendite_Acquisto!$F28=0,M_Vendite!AB27+M_Vendite!AB32,IF(I_Vendite_Acquisto!$F28=30,(M_Vendite!AB27+M_Vendite!AB32)*I_Vendite_Acquisto!$P$34,IF(I_Vendite_Acquisto!$F28=60,(M_Vendite!AB27+M_Vendite!AB32)*I_Vendite_Acquisto!$O$34,IF(I_Vendite_Acquisto!$F28=90,(M_Vendite!AB27+M_Vendite!AB32)*I_Vendite_Acquisto!$N$34))))</f>
        <v>49776</v>
      </c>
      <c r="AC37" s="31">
        <f>+IF(I_Vendite_Acquisto!$F28=0,M_Vendite!AC27+M_Vendite!AC32,IF(I_Vendite_Acquisto!$F28=30,(M_Vendite!AC27+M_Vendite!AC32)*I_Vendite_Acquisto!$P$34,IF(I_Vendite_Acquisto!$F28=60,(M_Vendite!AC27+M_Vendite!AC32)*I_Vendite_Acquisto!$O$34,IF(I_Vendite_Acquisto!$F28=90,(M_Vendite!AC27+M_Vendite!AC32)*I_Vendite_Acquisto!$N$34))))</f>
        <v>49776</v>
      </c>
      <c r="AD37" s="31">
        <f>+IF(I_Vendite_Acquisto!$F28=0,M_Vendite!AD27+M_Vendite!AD32,IF(I_Vendite_Acquisto!$F28=30,(M_Vendite!AD27+M_Vendite!AD32)*I_Vendite_Acquisto!$P$34,IF(I_Vendite_Acquisto!$F28=60,(M_Vendite!AD27+M_Vendite!AD32)*I_Vendite_Acquisto!$O$34,IF(I_Vendite_Acquisto!$F28=90,(M_Vendite!AD27+M_Vendite!AD32)*I_Vendite_Acquisto!$N$34))))</f>
        <v>49776</v>
      </c>
      <c r="AE37" s="31">
        <f>+IF(I_Vendite_Acquisto!$F28=0,M_Vendite!AE27+M_Vendite!AE32,IF(I_Vendite_Acquisto!$F28=30,(M_Vendite!AE27+M_Vendite!AE32)*I_Vendite_Acquisto!$P$34,IF(I_Vendite_Acquisto!$F28=60,(M_Vendite!AE27+M_Vendite!AE32)*I_Vendite_Acquisto!$O$34,IF(I_Vendite_Acquisto!$F28=90,(M_Vendite!AE27+M_Vendite!AE32)*I_Vendite_Acquisto!$N$34))))</f>
        <v>49776</v>
      </c>
      <c r="AF37" s="31">
        <f>+IF(I_Vendite_Acquisto!$F28=0,M_Vendite!AF27+M_Vendite!AF32,IF(I_Vendite_Acquisto!$F28=30,(M_Vendite!AF27+M_Vendite!AF32)*I_Vendite_Acquisto!$P$34,IF(I_Vendite_Acquisto!$F28=60,(M_Vendite!AF27+M_Vendite!AF32)*I_Vendite_Acquisto!$O$34,IF(I_Vendite_Acquisto!$F28=90,(M_Vendite!AF27+M_Vendite!AF32)*I_Vendite_Acquisto!$N$34))))</f>
        <v>49776</v>
      </c>
      <c r="AG37" s="31">
        <f>+IF(I_Vendite_Acquisto!$F28=0,M_Vendite!AG27+M_Vendite!AG32,IF(I_Vendite_Acquisto!$F28=30,(M_Vendite!AG27+M_Vendite!AG32)*I_Vendite_Acquisto!$P$34,IF(I_Vendite_Acquisto!$F28=60,(M_Vendite!AG27+M_Vendite!AG32)*I_Vendite_Acquisto!$O$34,IF(I_Vendite_Acquisto!$F28=90,(M_Vendite!AG27+M_Vendite!AG32)*I_Vendite_Acquisto!$N$34))))</f>
        <v>49776</v>
      </c>
      <c r="AH37" s="31">
        <f>+IF(I_Vendite_Acquisto!$F28=0,M_Vendite!AH27+M_Vendite!AH32,IF(I_Vendite_Acquisto!$F28=30,(M_Vendite!AH27+M_Vendite!AH32)*I_Vendite_Acquisto!$P$34,IF(I_Vendite_Acquisto!$F28=60,(M_Vendite!AH27+M_Vendite!AH32)*I_Vendite_Acquisto!$O$34,IF(I_Vendite_Acquisto!$F28=90,(M_Vendite!AH27+M_Vendite!AH32)*I_Vendite_Acquisto!$N$34))))</f>
        <v>49776</v>
      </c>
      <c r="AI37" s="31">
        <f>+IF(I_Vendite_Acquisto!$F28=0,M_Vendite!AI27+M_Vendite!AI32,IF(I_Vendite_Acquisto!$F28=30,(M_Vendite!AI27+M_Vendite!AI32)*I_Vendite_Acquisto!$P$34,IF(I_Vendite_Acquisto!$F28=60,(M_Vendite!AI27+M_Vendite!AI32)*I_Vendite_Acquisto!$O$34,IF(I_Vendite_Acquisto!$F28=90,(M_Vendite!AI27+M_Vendite!AI32)*I_Vendite_Acquisto!$N$34))))</f>
        <v>49776</v>
      </c>
      <c r="AJ37" s="31">
        <f>+IF(I_Vendite_Acquisto!$F28=0,M_Vendite!AJ27+M_Vendite!AJ32,IF(I_Vendite_Acquisto!$F28=30,(M_Vendite!AJ27+M_Vendite!AJ32)*I_Vendite_Acquisto!$P$34,IF(I_Vendite_Acquisto!$F28=60,(M_Vendite!AJ27+M_Vendite!AJ32)*I_Vendite_Acquisto!$O$34,IF(I_Vendite_Acquisto!$F28=90,(M_Vendite!AJ27+M_Vendite!AJ32)*I_Vendite_Acquisto!$N$34))))</f>
        <v>49776</v>
      </c>
      <c r="AK37" s="31">
        <f>+IF(I_Vendite_Acquisto!$F28=0,M_Vendite!AK27+M_Vendite!AK32,IF(I_Vendite_Acquisto!$F28=30,(M_Vendite!AK27+M_Vendite!AK32)*I_Vendite_Acquisto!$P$34,IF(I_Vendite_Acquisto!$F28=60,(M_Vendite!AK27+M_Vendite!AK32)*I_Vendite_Acquisto!$O$34,IF(I_Vendite_Acquisto!$F28=90,(M_Vendite!AK27+M_Vendite!AK32)*I_Vendite_Acquisto!$N$34))))</f>
        <v>49776</v>
      </c>
      <c r="AL37" s="31">
        <f>+IF(I_Vendite_Acquisto!$F28=0,M_Vendite!AL27+M_Vendite!AL32,IF(I_Vendite_Acquisto!$F28=30,(M_Vendite!AL27+M_Vendite!AL32)*I_Vendite_Acquisto!$P$34,IF(I_Vendite_Acquisto!$F28=60,(M_Vendite!AL27+M_Vendite!AL32)*I_Vendite_Acquisto!$O$34,IF(I_Vendite_Acquisto!$F28=90,(M_Vendite!AL27+M_Vendite!AL32)*I_Vendite_Acquisto!$N$34))))</f>
        <v>49776</v>
      </c>
      <c r="AM37" s="31">
        <f>+IF(I_Vendite_Acquisto!$F28=0,M_Vendite!AM27+M_Vendite!AM32,IF(I_Vendite_Acquisto!$F28=30,(M_Vendite!AM27+M_Vendite!AM32)*I_Vendite_Acquisto!$P$34,IF(I_Vendite_Acquisto!$F28=60,(M_Vendite!AM27+M_Vendite!AM32)*I_Vendite_Acquisto!$O$34,IF(I_Vendite_Acquisto!$F28=90,(M_Vendite!AM27+M_Vendite!AM32)*I_Vendite_Acquisto!$N$34))))</f>
        <v>49776</v>
      </c>
    </row>
    <row r="38" spans="2:39" x14ac:dyDescent="0.25">
      <c r="B38" s="23" t="s">
        <v>151</v>
      </c>
      <c r="C38" s="23"/>
      <c r="D38" s="46">
        <f>SUM(D36:D37)</f>
        <v>64416</v>
      </c>
      <c r="E38" s="46">
        <f t="shared" ref="E38:H38" si="6">SUM(E36:E37)</f>
        <v>64416</v>
      </c>
      <c r="F38" s="46">
        <f t="shared" si="6"/>
        <v>64416</v>
      </c>
      <c r="G38" s="46">
        <f t="shared" si="6"/>
        <v>64416</v>
      </c>
      <c r="H38" s="46">
        <f t="shared" si="6"/>
        <v>64416</v>
      </c>
      <c r="I38" s="46">
        <f t="shared" ref="I38" si="7">SUM(I36:I37)</f>
        <v>64416</v>
      </c>
      <c r="J38" s="46">
        <f t="shared" ref="J38" si="8">SUM(J36:J37)</f>
        <v>64416</v>
      </c>
      <c r="K38" s="46">
        <f t="shared" ref="K38:L38" si="9">SUM(K36:K37)</f>
        <v>64416</v>
      </c>
      <c r="L38" s="46">
        <f t="shared" si="9"/>
        <v>64416</v>
      </c>
      <c r="M38" s="46">
        <f t="shared" ref="M38" si="10">SUM(M36:M37)</f>
        <v>64416</v>
      </c>
      <c r="N38" s="46">
        <f t="shared" ref="N38" si="11">SUM(N36:N37)</f>
        <v>64416</v>
      </c>
      <c r="O38" s="46">
        <f t="shared" ref="O38:P38" si="12">SUM(O36:O37)</f>
        <v>64416</v>
      </c>
      <c r="P38" s="46">
        <f t="shared" si="12"/>
        <v>64416</v>
      </c>
      <c r="Q38" s="46">
        <f t="shared" ref="Q38" si="13">SUM(Q36:Q37)</f>
        <v>64416</v>
      </c>
      <c r="R38" s="46">
        <f t="shared" ref="R38" si="14">SUM(R36:R37)</f>
        <v>64416</v>
      </c>
      <c r="S38" s="46">
        <f t="shared" ref="S38:T38" si="15">SUM(S36:S37)</f>
        <v>64416</v>
      </c>
      <c r="T38" s="46">
        <f t="shared" si="15"/>
        <v>64416</v>
      </c>
      <c r="U38" s="46">
        <f t="shared" ref="U38" si="16">SUM(U36:U37)</f>
        <v>64416</v>
      </c>
      <c r="V38" s="46">
        <f t="shared" ref="V38" si="17">SUM(V36:V37)</f>
        <v>64416</v>
      </c>
      <c r="W38" s="46">
        <f t="shared" ref="W38:X38" si="18">SUM(W36:W37)</f>
        <v>64416</v>
      </c>
      <c r="X38" s="46">
        <f t="shared" si="18"/>
        <v>64416</v>
      </c>
      <c r="Y38" s="46">
        <f t="shared" ref="Y38" si="19">SUM(Y36:Y37)</f>
        <v>64416</v>
      </c>
      <c r="Z38" s="46">
        <f t="shared" ref="Z38" si="20">SUM(Z36:Z37)</f>
        <v>64416</v>
      </c>
      <c r="AA38" s="46">
        <f t="shared" ref="AA38:AB38" si="21">SUM(AA36:AA37)</f>
        <v>64416</v>
      </c>
      <c r="AB38" s="46">
        <f t="shared" si="21"/>
        <v>64416</v>
      </c>
      <c r="AC38" s="46">
        <f t="shared" ref="AC38" si="22">SUM(AC36:AC37)</f>
        <v>64416</v>
      </c>
      <c r="AD38" s="46">
        <f t="shared" ref="AD38" si="23">SUM(AD36:AD37)</f>
        <v>64416</v>
      </c>
      <c r="AE38" s="46">
        <f t="shared" ref="AE38:AF38" si="24">SUM(AE36:AE37)</f>
        <v>64416</v>
      </c>
      <c r="AF38" s="46">
        <f t="shared" si="24"/>
        <v>64416</v>
      </c>
      <c r="AG38" s="46">
        <f t="shared" ref="AG38" si="25">SUM(AG36:AG37)</f>
        <v>64416</v>
      </c>
      <c r="AH38" s="46">
        <f t="shared" ref="AH38" si="26">SUM(AH36:AH37)</f>
        <v>64416</v>
      </c>
      <c r="AI38" s="46">
        <f t="shared" ref="AI38:AJ38" si="27">SUM(AI36:AI37)</f>
        <v>64416</v>
      </c>
      <c r="AJ38" s="46">
        <f t="shared" si="27"/>
        <v>64416</v>
      </c>
      <c r="AK38" s="46">
        <f t="shared" ref="AK38" si="28">SUM(AK36:AK37)</f>
        <v>64416</v>
      </c>
      <c r="AL38" s="46">
        <f t="shared" ref="AL38" si="29">SUM(AL36:AL37)</f>
        <v>64416</v>
      </c>
      <c r="AM38" s="46">
        <f t="shared" ref="AM38" si="30">SUM(AM36:AM37)</f>
        <v>64416</v>
      </c>
    </row>
    <row r="41" spans="2:39" x14ac:dyDescent="0.25">
      <c r="B41" s="23" t="s">
        <v>152</v>
      </c>
      <c r="C41" s="23"/>
      <c r="D41" s="39" t="str">
        <f t="shared" ref="D41:AM41" si="31">+D2</f>
        <v>ANNO 1</v>
      </c>
      <c r="E41" s="39" t="str">
        <f t="shared" si="31"/>
        <v>ANNO 2</v>
      </c>
      <c r="F41" s="39" t="str">
        <f t="shared" si="31"/>
        <v>ANNO 3</v>
      </c>
      <c r="G41" s="39" t="str">
        <f t="shared" si="31"/>
        <v>ANNO 4</v>
      </c>
      <c r="H41" s="39" t="str">
        <f t="shared" si="31"/>
        <v>ANNO 5</v>
      </c>
      <c r="I41" s="39" t="str">
        <f t="shared" si="31"/>
        <v>ANNO 6</v>
      </c>
      <c r="J41" s="39" t="str">
        <f t="shared" si="31"/>
        <v>ANNO 7</v>
      </c>
      <c r="K41" s="39" t="str">
        <f t="shared" si="31"/>
        <v>ANNO 8</v>
      </c>
      <c r="L41" s="39" t="str">
        <f t="shared" si="31"/>
        <v>ANNO 9</v>
      </c>
      <c r="M41" s="39" t="str">
        <f t="shared" si="31"/>
        <v>ANNO 10</v>
      </c>
      <c r="N41" s="39" t="str">
        <f t="shared" si="31"/>
        <v>ANNO 11</v>
      </c>
      <c r="O41" s="39" t="str">
        <f t="shared" si="31"/>
        <v>ANNO 12</v>
      </c>
      <c r="P41" s="39" t="str">
        <f t="shared" si="31"/>
        <v>ANNO 13</v>
      </c>
      <c r="Q41" s="39" t="str">
        <f t="shared" si="31"/>
        <v>ANNO 14</v>
      </c>
      <c r="R41" s="39" t="str">
        <f t="shared" si="31"/>
        <v>ANNO 15</v>
      </c>
      <c r="S41" s="39" t="str">
        <f t="shared" si="31"/>
        <v>ANNO 16</v>
      </c>
      <c r="T41" s="39" t="str">
        <f t="shared" si="31"/>
        <v>ANNO 17</v>
      </c>
      <c r="U41" s="39" t="str">
        <f t="shared" si="31"/>
        <v>ANNO 18</v>
      </c>
      <c r="V41" s="39" t="str">
        <f t="shared" si="31"/>
        <v>ANNO 19</v>
      </c>
      <c r="W41" s="39" t="str">
        <f t="shared" si="31"/>
        <v>ANNO 20</v>
      </c>
      <c r="X41" s="39" t="str">
        <f t="shared" si="31"/>
        <v>ANNO 21</v>
      </c>
      <c r="Y41" s="39" t="str">
        <f t="shared" si="31"/>
        <v>ANNO 22</v>
      </c>
      <c r="Z41" s="39" t="str">
        <f t="shared" si="31"/>
        <v>ANNO 23</v>
      </c>
      <c r="AA41" s="39" t="str">
        <f t="shared" si="31"/>
        <v>ANNO 24</v>
      </c>
      <c r="AB41" s="39" t="str">
        <f t="shared" si="31"/>
        <v>ANNO 25</v>
      </c>
      <c r="AC41" s="39" t="str">
        <f t="shared" si="31"/>
        <v>ANNO 26</v>
      </c>
      <c r="AD41" s="39" t="str">
        <f t="shared" si="31"/>
        <v>ANNO 27</v>
      </c>
      <c r="AE41" s="39" t="str">
        <f t="shared" si="31"/>
        <v>ANNO 28</v>
      </c>
      <c r="AF41" s="39" t="str">
        <f t="shared" si="31"/>
        <v>ANNO 29</v>
      </c>
      <c r="AG41" s="39" t="str">
        <f t="shared" si="31"/>
        <v>ANNO 30</v>
      </c>
      <c r="AH41" s="39" t="str">
        <f t="shared" si="31"/>
        <v>ANNO 31</v>
      </c>
      <c r="AI41" s="39" t="str">
        <f t="shared" si="31"/>
        <v>ANNO 32</v>
      </c>
      <c r="AJ41" s="39" t="str">
        <f t="shared" si="31"/>
        <v>ANNO 33</v>
      </c>
      <c r="AK41" s="39" t="str">
        <f t="shared" si="31"/>
        <v>ANNO 34</v>
      </c>
      <c r="AL41" s="39" t="str">
        <f t="shared" si="31"/>
        <v>ANNO 35</v>
      </c>
      <c r="AM41" s="39" t="str">
        <f t="shared" si="31"/>
        <v>ANNO 36</v>
      </c>
    </row>
    <row r="42" spans="2:39" x14ac:dyDescent="0.25">
      <c r="B42" t="str">
        <f>+B26</f>
        <v>Tipologia Cliente 1</v>
      </c>
      <c r="D42" s="31">
        <f t="shared" ref="D42:AM42" si="32">+D26+D31-D36</f>
        <v>0</v>
      </c>
      <c r="E42" s="31">
        <f t="shared" si="32"/>
        <v>0</v>
      </c>
      <c r="F42" s="31">
        <f t="shared" si="32"/>
        <v>0</v>
      </c>
      <c r="G42" s="31">
        <f t="shared" si="32"/>
        <v>0</v>
      </c>
      <c r="H42" s="31">
        <f t="shared" si="32"/>
        <v>0</v>
      </c>
      <c r="I42" s="31">
        <f t="shared" si="32"/>
        <v>0</v>
      </c>
      <c r="J42" s="31">
        <f t="shared" si="32"/>
        <v>0</v>
      </c>
      <c r="K42" s="31">
        <f t="shared" si="32"/>
        <v>0</v>
      </c>
      <c r="L42" s="31">
        <f t="shared" si="32"/>
        <v>0</v>
      </c>
      <c r="M42" s="31">
        <f t="shared" si="32"/>
        <v>0</v>
      </c>
      <c r="N42" s="31">
        <f t="shared" si="32"/>
        <v>0</v>
      </c>
      <c r="O42" s="31">
        <f t="shared" si="32"/>
        <v>0</v>
      </c>
      <c r="P42" s="31">
        <f t="shared" si="32"/>
        <v>0</v>
      </c>
      <c r="Q42" s="31">
        <f t="shared" si="32"/>
        <v>0</v>
      </c>
      <c r="R42" s="31">
        <f t="shared" si="32"/>
        <v>0</v>
      </c>
      <c r="S42" s="31">
        <f t="shared" si="32"/>
        <v>0</v>
      </c>
      <c r="T42" s="31">
        <f t="shared" si="32"/>
        <v>0</v>
      </c>
      <c r="U42" s="31">
        <f t="shared" si="32"/>
        <v>0</v>
      </c>
      <c r="V42" s="31">
        <f t="shared" si="32"/>
        <v>0</v>
      </c>
      <c r="W42" s="31">
        <f t="shared" si="32"/>
        <v>0</v>
      </c>
      <c r="X42" s="31">
        <f t="shared" si="32"/>
        <v>0</v>
      </c>
      <c r="Y42" s="31">
        <f t="shared" si="32"/>
        <v>0</v>
      </c>
      <c r="Z42" s="31">
        <f t="shared" si="32"/>
        <v>0</v>
      </c>
      <c r="AA42" s="31">
        <f t="shared" si="32"/>
        <v>0</v>
      </c>
      <c r="AB42" s="31">
        <f t="shared" si="32"/>
        <v>0</v>
      </c>
      <c r="AC42" s="31">
        <f t="shared" si="32"/>
        <v>0</v>
      </c>
      <c r="AD42" s="31">
        <f t="shared" si="32"/>
        <v>0</v>
      </c>
      <c r="AE42" s="31">
        <f t="shared" si="32"/>
        <v>0</v>
      </c>
      <c r="AF42" s="31">
        <f t="shared" si="32"/>
        <v>0</v>
      </c>
      <c r="AG42" s="31">
        <f t="shared" si="32"/>
        <v>0</v>
      </c>
      <c r="AH42" s="31">
        <f t="shared" si="32"/>
        <v>0</v>
      </c>
      <c r="AI42" s="31">
        <f t="shared" si="32"/>
        <v>0</v>
      </c>
      <c r="AJ42" s="31">
        <f t="shared" si="32"/>
        <v>0</v>
      </c>
      <c r="AK42" s="31">
        <f t="shared" si="32"/>
        <v>0</v>
      </c>
      <c r="AL42" s="31">
        <f t="shared" si="32"/>
        <v>0</v>
      </c>
      <c r="AM42" s="31">
        <f t="shared" si="32"/>
        <v>0</v>
      </c>
    </row>
    <row r="43" spans="2:39" x14ac:dyDescent="0.25">
      <c r="B43" t="str">
        <f>+B27</f>
        <v>Tipologia Cliente 2</v>
      </c>
      <c r="D43" s="31">
        <f t="shared" ref="D43:AM43" si="33">+D27+D32-D37</f>
        <v>8784</v>
      </c>
      <c r="E43" s="31">
        <f t="shared" si="33"/>
        <v>8784</v>
      </c>
      <c r="F43" s="31">
        <f t="shared" si="33"/>
        <v>8784</v>
      </c>
      <c r="G43" s="31">
        <f t="shared" si="33"/>
        <v>8784</v>
      </c>
      <c r="H43" s="31">
        <f t="shared" si="33"/>
        <v>8784</v>
      </c>
      <c r="I43" s="31">
        <f t="shared" si="33"/>
        <v>8784</v>
      </c>
      <c r="J43" s="31">
        <f t="shared" si="33"/>
        <v>8784</v>
      </c>
      <c r="K43" s="31">
        <f t="shared" si="33"/>
        <v>8784</v>
      </c>
      <c r="L43" s="31">
        <f t="shared" si="33"/>
        <v>8784</v>
      </c>
      <c r="M43" s="31">
        <f t="shared" si="33"/>
        <v>8784</v>
      </c>
      <c r="N43" s="31">
        <f t="shared" si="33"/>
        <v>8784</v>
      </c>
      <c r="O43" s="31">
        <f t="shared" si="33"/>
        <v>8784</v>
      </c>
      <c r="P43" s="31">
        <f t="shared" si="33"/>
        <v>8784</v>
      </c>
      <c r="Q43" s="31">
        <f t="shared" si="33"/>
        <v>8784</v>
      </c>
      <c r="R43" s="31">
        <f t="shared" si="33"/>
        <v>8784</v>
      </c>
      <c r="S43" s="31">
        <f t="shared" si="33"/>
        <v>8784</v>
      </c>
      <c r="T43" s="31">
        <f t="shared" si="33"/>
        <v>8784</v>
      </c>
      <c r="U43" s="31">
        <f t="shared" si="33"/>
        <v>8784</v>
      </c>
      <c r="V43" s="31">
        <f t="shared" si="33"/>
        <v>8784</v>
      </c>
      <c r="W43" s="31">
        <f t="shared" si="33"/>
        <v>8784</v>
      </c>
      <c r="X43" s="31">
        <f t="shared" si="33"/>
        <v>8784</v>
      </c>
      <c r="Y43" s="31">
        <f t="shared" si="33"/>
        <v>8784</v>
      </c>
      <c r="Z43" s="31">
        <f t="shared" si="33"/>
        <v>8784</v>
      </c>
      <c r="AA43" s="31">
        <f t="shared" si="33"/>
        <v>8784</v>
      </c>
      <c r="AB43" s="31">
        <f t="shared" si="33"/>
        <v>8784</v>
      </c>
      <c r="AC43" s="31">
        <f t="shared" si="33"/>
        <v>8784</v>
      </c>
      <c r="AD43" s="31">
        <f t="shared" si="33"/>
        <v>8784</v>
      </c>
      <c r="AE43" s="31">
        <f t="shared" si="33"/>
        <v>8784</v>
      </c>
      <c r="AF43" s="31">
        <f t="shared" si="33"/>
        <v>8784</v>
      </c>
      <c r="AG43" s="31">
        <f t="shared" si="33"/>
        <v>8784</v>
      </c>
      <c r="AH43" s="31">
        <f t="shared" si="33"/>
        <v>8784</v>
      </c>
      <c r="AI43" s="31">
        <f t="shared" si="33"/>
        <v>8784</v>
      </c>
      <c r="AJ43" s="31">
        <f t="shared" si="33"/>
        <v>8784</v>
      </c>
      <c r="AK43" s="31">
        <f t="shared" si="33"/>
        <v>8784</v>
      </c>
      <c r="AL43" s="31">
        <f t="shared" si="33"/>
        <v>8784</v>
      </c>
      <c r="AM43" s="31">
        <f t="shared" si="33"/>
        <v>8784</v>
      </c>
    </row>
    <row r="44" spans="2:39" x14ac:dyDescent="0.25">
      <c r="B44" s="23" t="s">
        <v>151</v>
      </c>
      <c r="C44" s="23"/>
      <c r="D44" s="46">
        <f>SUM(D42:D43)</f>
        <v>8784</v>
      </c>
      <c r="E44" s="46">
        <f t="shared" ref="E44:F44" si="34">SUM(E42:E43)</f>
        <v>8784</v>
      </c>
      <c r="F44" s="46">
        <f t="shared" si="34"/>
        <v>8784</v>
      </c>
      <c r="G44" s="46">
        <f t="shared" ref="G44" si="35">SUM(G42:G43)</f>
        <v>8784</v>
      </c>
      <c r="H44" s="46">
        <f t="shared" ref="H44" si="36">SUM(H42:H43)</f>
        <v>8784</v>
      </c>
      <c r="I44" s="46">
        <f t="shared" ref="I44" si="37">SUM(I42:I43)</f>
        <v>8784</v>
      </c>
      <c r="J44" s="46">
        <f t="shared" ref="J44" si="38">SUM(J42:J43)</f>
        <v>8784</v>
      </c>
      <c r="K44" s="46">
        <f t="shared" ref="K44" si="39">SUM(K42:K43)</f>
        <v>8784</v>
      </c>
      <c r="L44" s="46">
        <f t="shared" ref="L44" si="40">SUM(L42:L43)</f>
        <v>8784</v>
      </c>
      <c r="M44" s="46">
        <f t="shared" ref="M44" si="41">SUM(M42:M43)</f>
        <v>8784</v>
      </c>
      <c r="N44" s="46">
        <f t="shared" ref="N44" si="42">SUM(N42:N43)</f>
        <v>8784</v>
      </c>
      <c r="O44" s="46">
        <f t="shared" ref="O44" si="43">SUM(O42:O43)</f>
        <v>8784</v>
      </c>
      <c r="P44" s="46">
        <f t="shared" ref="P44" si="44">SUM(P42:P43)</f>
        <v>8784</v>
      </c>
      <c r="Q44" s="46">
        <f t="shared" ref="Q44" si="45">SUM(Q42:Q43)</f>
        <v>8784</v>
      </c>
      <c r="R44" s="46">
        <f t="shared" ref="R44" si="46">SUM(R42:R43)</f>
        <v>8784</v>
      </c>
      <c r="S44" s="46">
        <f t="shared" ref="S44" si="47">SUM(S42:S43)</f>
        <v>8784</v>
      </c>
      <c r="T44" s="46">
        <f t="shared" ref="T44" si="48">SUM(T42:T43)</f>
        <v>8784</v>
      </c>
      <c r="U44" s="46">
        <f t="shared" ref="U44" si="49">SUM(U42:U43)</f>
        <v>8784</v>
      </c>
      <c r="V44" s="46">
        <f t="shared" ref="V44" si="50">SUM(V42:V43)</f>
        <v>8784</v>
      </c>
      <c r="W44" s="46">
        <f t="shared" ref="W44" si="51">SUM(W42:W43)</f>
        <v>8784</v>
      </c>
      <c r="X44" s="46">
        <f t="shared" ref="X44" si="52">SUM(X42:X43)</f>
        <v>8784</v>
      </c>
      <c r="Y44" s="46">
        <f t="shared" ref="Y44" si="53">SUM(Y42:Y43)</f>
        <v>8784</v>
      </c>
      <c r="Z44" s="46">
        <f t="shared" ref="Z44" si="54">SUM(Z42:Z43)</f>
        <v>8784</v>
      </c>
      <c r="AA44" s="46">
        <f t="shared" ref="AA44" si="55">SUM(AA42:AA43)</f>
        <v>8784</v>
      </c>
      <c r="AB44" s="46">
        <f t="shared" ref="AB44" si="56">SUM(AB42:AB43)</f>
        <v>8784</v>
      </c>
      <c r="AC44" s="46">
        <f t="shared" ref="AC44" si="57">SUM(AC42:AC43)</f>
        <v>8784</v>
      </c>
      <c r="AD44" s="46">
        <f t="shared" ref="AD44" si="58">SUM(AD42:AD43)</f>
        <v>8784</v>
      </c>
      <c r="AE44" s="46">
        <f t="shared" ref="AE44" si="59">SUM(AE42:AE43)</f>
        <v>8784</v>
      </c>
      <c r="AF44" s="46">
        <f t="shared" ref="AF44" si="60">SUM(AF42:AF43)</f>
        <v>8784</v>
      </c>
      <c r="AG44" s="46">
        <f t="shared" ref="AG44" si="61">SUM(AG42:AG43)</f>
        <v>8784</v>
      </c>
      <c r="AH44" s="46">
        <f t="shared" ref="AH44" si="62">SUM(AH42:AH43)</f>
        <v>8784</v>
      </c>
      <c r="AI44" s="46">
        <f t="shared" ref="AI44" si="63">SUM(AI42:AI43)</f>
        <v>8784</v>
      </c>
      <c r="AJ44" s="46">
        <f t="shared" ref="AJ44" si="64">SUM(AJ42:AJ43)</f>
        <v>8784</v>
      </c>
      <c r="AK44" s="46">
        <f t="shared" ref="AK44" si="65">SUM(AK42:AK43)</f>
        <v>8784</v>
      </c>
      <c r="AL44" s="46">
        <f t="shared" ref="AL44" si="66">SUM(AL42:AL43)</f>
        <v>8784</v>
      </c>
      <c r="AM44" s="46">
        <f t="shared" ref="AM44" si="67">SUM(AM42:AM43)</f>
        <v>8784</v>
      </c>
    </row>
    <row r="47" spans="2:39" x14ac:dyDescent="0.25">
      <c r="D47" s="3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</sheetPr>
  <dimension ref="A1:AM86"/>
  <sheetViews>
    <sheetView showGridLines="0" workbookViewId="0">
      <pane xSplit="2" ySplit="6" topLeftCell="C58" activePane="bottomRight" state="frozen"/>
      <selection pane="topRight" activeCell="B1" sqref="B1"/>
      <selection pane="bottomLeft" activeCell="A3" sqref="A3"/>
      <selection pane="bottomRight" activeCell="K61" sqref="K61"/>
    </sheetView>
  </sheetViews>
  <sheetFormatPr defaultColWidth="9.28515625" defaultRowHeight="12" x14ac:dyDescent="0.2"/>
  <cols>
    <col min="1" max="1" width="10.7109375" style="15" customWidth="1"/>
    <col min="2" max="2" width="55.7109375" style="1" bestFit="1" customWidth="1"/>
    <col min="3" max="39" width="16.7109375" style="1" customWidth="1"/>
    <col min="40" max="40" width="9.28515625" style="1" customWidth="1"/>
    <col min="41" max="16384" width="9.28515625" style="1"/>
  </cols>
  <sheetData>
    <row r="1" spans="2:39" s="15" customFormat="1" ht="11.65" customHeight="1" x14ac:dyDescent="0.2"/>
    <row r="2" spans="2:39" s="15" customFormat="1" ht="11.65" customHeight="1" x14ac:dyDescent="0.2"/>
    <row r="3" spans="2:39" s="15" customFormat="1" ht="11.65" customHeight="1" x14ac:dyDescent="0.2"/>
    <row r="4" spans="2:39" s="15" customFormat="1" x14ac:dyDescent="0.2"/>
    <row r="5" spans="2:39" s="15" customFormat="1" x14ac:dyDescent="0.2"/>
    <row r="6" spans="2:39" x14ac:dyDescent="0.2">
      <c r="B6" s="16" t="s">
        <v>53</v>
      </c>
      <c r="C6" s="17" t="s">
        <v>406</v>
      </c>
      <c r="D6" s="17" t="s">
        <v>405</v>
      </c>
      <c r="E6" s="17" t="s">
        <v>407</v>
      </c>
      <c r="F6" s="17" t="s">
        <v>408</v>
      </c>
      <c r="G6" s="17" t="s">
        <v>409</v>
      </c>
      <c r="H6" s="17" t="s">
        <v>410</v>
      </c>
      <c r="I6" s="17" t="s">
        <v>411</v>
      </c>
      <c r="J6" s="17" t="s">
        <v>412</v>
      </c>
      <c r="K6" s="17" t="s">
        <v>413</v>
      </c>
      <c r="L6" s="17" t="s">
        <v>414</v>
      </c>
      <c r="M6" s="17" t="s">
        <v>415</v>
      </c>
      <c r="N6" s="17" t="s">
        <v>416</v>
      </c>
      <c r="O6" s="17" t="s">
        <v>417</v>
      </c>
      <c r="P6" s="17" t="s">
        <v>418</v>
      </c>
      <c r="Q6" s="17" t="s">
        <v>419</v>
      </c>
      <c r="R6" s="17" t="s">
        <v>420</v>
      </c>
      <c r="S6" s="17" t="s">
        <v>421</v>
      </c>
      <c r="T6" s="17" t="s">
        <v>422</v>
      </c>
      <c r="U6" s="17" t="s">
        <v>423</v>
      </c>
      <c r="V6" s="17" t="s">
        <v>424</v>
      </c>
      <c r="W6" s="17" t="s">
        <v>425</v>
      </c>
      <c r="X6" s="17" t="s">
        <v>426</v>
      </c>
      <c r="Y6" s="17" t="s">
        <v>427</v>
      </c>
      <c r="Z6" s="17" t="s">
        <v>428</v>
      </c>
      <c r="AA6" s="17" t="s">
        <v>429</v>
      </c>
      <c r="AB6" s="17" t="s">
        <v>430</v>
      </c>
      <c r="AC6" s="17" t="s">
        <v>431</v>
      </c>
      <c r="AD6" s="17" t="s">
        <v>432</v>
      </c>
      <c r="AE6" s="17" t="s">
        <v>433</v>
      </c>
      <c r="AF6" s="17" t="s">
        <v>434</v>
      </c>
      <c r="AG6" s="17" t="s">
        <v>435</v>
      </c>
      <c r="AH6" s="17" t="s">
        <v>436</v>
      </c>
      <c r="AI6" s="17" t="s">
        <v>437</v>
      </c>
      <c r="AJ6" s="17" t="s">
        <v>438</v>
      </c>
      <c r="AK6" s="17" t="s">
        <v>439</v>
      </c>
      <c r="AL6" s="17" t="s">
        <v>440</v>
      </c>
      <c r="AM6" s="17" t="s">
        <v>441</v>
      </c>
    </row>
    <row r="7" spans="2:39" x14ac:dyDescent="0.2">
      <c r="B7" s="16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2:39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x14ac:dyDescent="0.2">
      <c r="B9" s="16" t="s">
        <v>1</v>
      </c>
      <c r="C9" s="21">
        <f>+M_Pregresso!B5</f>
        <v>0</v>
      </c>
      <c r="D9" s="21">
        <f>+IF('Flussi Cassaanno'!D32&gt;0,'Flussi Cassaanno'!D32,0)</f>
        <v>0</v>
      </c>
      <c r="E9" s="21">
        <f>+IF('Flussi Cassaanno'!E32&gt;0,'Flussi Cassaanno'!E32,0)</f>
        <v>0</v>
      </c>
      <c r="F9" s="21">
        <f>+IF('Flussi Cassaanno'!F32&gt;0,'Flussi Cassaanno'!F32,0)</f>
        <v>0</v>
      </c>
      <c r="G9" s="21">
        <f>+IF('Flussi Cassaanno'!G32&gt;0,'Flussi Cassaanno'!G32,0)</f>
        <v>0</v>
      </c>
      <c r="H9" s="21">
        <f>+IF('Flussi Cassaanno'!H32&gt;0,'Flussi Cassaanno'!H32,0)</f>
        <v>0</v>
      </c>
      <c r="I9" s="21">
        <f>+IF('Flussi Cassaanno'!I32&gt;0,'Flussi Cassaanno'!I32,0)</f>
        <v>0</v>
      </c>
      <c r="J9" s="21">
        <f>+IF('Flussi Cassaanno'!J32&gt;0,'Flussi Cassaanno'!J32,0)</f>
        <v>0</v>
      </c>
      <c r="K9" s="21">
        <f>+IF('Flussi Cassaanno'!K32&gt;0,'Flussi Cassaanno'!K32,0)</f>
        <v>0</v>
      </c>
      <c r="L9" s="21">
        <f>+IF('Flussi Cassaanno'!L32&gt;0,'Flussi Cassaanno'!L32,0)</f>
        <v>0</v>
      </c>
      <c r="M9" s="21">
        <f>+IF('Flussi Cassaanno'!M32&gt;0,'Flussi Cassaanno'!M32,0)</f>
        <v>0</v>
      </c>
      <c r="N9" s="21">
        <f>+IF('Flussi Cassaanno'!N32&gt;0,'Flussi Cassaanno'!N32,0)</f>
        <v>0</v>
      </c>
      <c r="O9" s="21">
        <f>+IF('Flussi Cassaanno'!O32&gt;0,'Flussi Cassaanno'!O32,0)</f>
        <v>0</v>
      </c>
      <c r="P9" s="21">
        <f>+IF('Flussi Cassaanno'!P32&gt;0,'Flussi Cassaanno'!P32,0)</f>
        <v>0</v>
      </c>
      <c r="Q9" s="21">
        <f>+IF('Flussi Cassaanno'!Q32&gt;0,'Flussi Cassaanno'!Q32,0)</f>
        <v>0</v>
      </c>
      <c r="R9" s="21">
        <f>+IF('Flussi Cassaanno'!R32&gt;0,'Flussi Cassaanno'!R32,0)</f>
        <v>0</v>
      </c>
      <c r="S9" s="21">
        <f>+IF('Flussi Cassaanno'!S32&gt;0,'Flussi Cassaanno'!S32,0)</f>
        <v>0</v>
      </c>
      <c r="T9" s="21">
        <f>+IF('Flussi Cassaanno'!T32&gt;0,'Flussi Cassaanno'!T32,0)</f>
        <v>0</v>
      </c>
      <c r="U9" s="21">
        <f>+IF('Flussi Cassaanno'!U32&gt;0,'Flussi Cassaanno'!U32,0)</f>
        <v>0</v>
      </c>
      <c r="V9" s="21">
        <f>+IF('Flussi Cassaanno'!V32&gt;0,'Flussi Cassaanno'!V32,0)</f>
        <v>0</v>
      </c>
      <c r="W9" s="21">
        <f>+IF('Flussi Cassaanno'!W32&gt;0,'Flussi Cassaanno'!W32,0)</f>
        <v>7334.0439356129937</v>
      </c>
      <c r="X9" s="21">
        <f>+IF('Flussi Cassaanno'!X32&gt;0,'Flussi Cassaanno'!X32,0)</f>
        <v>43392.595258232061</v>
      </c>
      <c r="Y9" s="21">
        <f>+IF('Flussi Cassaanno'!Y32&gt;0,'Flussi Cassaanno'!Y32,0)</f>
        <v>78953.63216637187</v>
      </c>
      <c r="Z9" s="21">
        <f>+IF('Flussi Cassaanno'!Z32&gt;0,'Flussi Cassaanno'!Z32,0)</f>
        <v>114053.77467309262</v>
      </c>
      <c r="AA9" s="21">
        <f>+IF('Flussi Cassaanno'!AA32&gt;0,'Flussi Cassaanno'!AA32,0)</f>
        <v>148657.79960196427</v>
      </c>
      <c r="AB9" s="21">
        <f>+IF('Flussi Cassaanno'!AB32&gt;0,'Flussi Cassaanno'!AB32,0)</f>
        <v>183286.43528808549</v>
      </c>
      <c r="AC9" s="21">
        <f>+IF('Flussi Cassaanno'!AC32&gt;0,'Flussi Cassaanno'!AC32,0)</f>
        <v>217384.46230018069</v>
      </c>
      <c r="AD9" s="21">
        <f>+IF('Flussi Cassaanno'!AD32&gt;0,'Flussi Cassaanno'!AD32,0)</f>
        <v>249746.2430981457</v>
      </c>
      <c r="AE9" s="21">
        <f>+IF('Flussi Cassaanno'!AE32&gt;0,'Flussi Cassaanno'!AE32,0)</f>
        <v>286676.12716333498</v>
      </c>
      <c r="AF9" s="21">
        <f>+IF('Flussi Cassaanno'!AF32&gt;0,'Flussi Cassaanno'!AF32,0)</f>
        <v>321734.34028917644</v>
      </c>
      <c r="AG9" s="21">
        <f>+IF('Flussi Cassaanno'!AG32&gt;0,'Flussi Cassaanno'!AG32,0)</f>
        <v>356775.70274037099</v>
      </c>
      <c r="AH9" s="21">
        <f>+IF('Flussi Cassaanno'!AH32&gt;0,'Flussi Cassaanno'!AH32,0)</f>
        <v>391293.86528275185</v>
      </c>
      <c r="AI9" s="21">
        <f>+IF('Flussi Cassaanno'!AI32&gt;0,'Flussi Cassaanno'!AI32,0)</f>
        <v>425279.80436215416</v>
      </c>
      <c r="AJ9" s="21">
        <f>+IF('Flussi Cassaanno'!AJ32&gt;0,'Flussi Cassaanno'!AJ32,0)</f>
        <v>458725.01148633345</v>
      </c>
      <c r="AK9" s="21">
        <f>+IF('Flussi Cassaanno'!AK32&gt;0,'Flussi Cassaanno'!AK32,0)</f>
        <v>491620.73675533797</v>
      </c>
      <c r="AL9" s="21">
        <f>+IF('Flussi Cassaanno'!AL32&gt;0,'Flussi Cassaanno'!AL32,0)</f>
        <v>523958.09846009588</v>
      </c>
      <c r="AM9" s="21">
        <f>+IF('Flussi Cassaanno'!AM32&gt;0,'Flussi Cassaanno'!AM32,0)</f>
        <v>555728.08130235609</v>
      </c>
    </row>
    <row r="10" spans="2:39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2" spans="2:39" x14ac:dyDescent="0.2">
      <c r="B12" s="16" t="s">
        <v>2</v>
      </c>
      <c r="C12" s="21">
        <f>SUM(C13:C17)</f>
        <v>0</v>
      </c>
      <c r="D12" s="21">
        <f>SUM(D13:D17)</f>
        <v>119664</v>
      </c>
      <c r="E12" s="21">
        <f t="shared" ref="E12:I12" si="0">SUM(E13:E17)</f>
        <v>175121.1496</v>
      </c>
      <c r="F12" s="21">
        <f t="shared" si="0"/>
        <v>165392</v>
      </c>
      <c r="G12" s="21">
        <f t="shared" si="0"/>
        <v>175948.11359765931</v>
      </c>
      <c r="H12" s="21">
        <f t="shared" si="0"/>
        <v>185145.98335241881</v>
      </c>
      <c r="I12" s="21">
        <f t="shared" si="0"/>
        <v>194909.22796711107</v>
      </c>
      <c r="J12" s="21">
        <f t="shared" ref="J12" si="1">SUM(J13:J17)</f>
        <v>204789.68600455328</v>
      </c>
      <c r="K12" s="21">
        <f t="shared" ref="K12" si="2">SUM(K13:K17)</f>
        <v>214613.56761738608</v>
      </c>
      <c r="L12" s="21">
        <f t="shared" ref="L12" si="3">SUM(L13:L17)</f>
        <v>224426.00784468587</v>
      </c>
      <c r="M12" s="21">
        <f t="shared" ref="M12:N12" si="4">SUM(M13:M17)</f>
        <v>234249.71651874876</v>
      </c>
      <c r="N12" s="21">
        <f t="shared" si="4"/>
        <v>244073.45090653759</v>
      </c>
      <c r="O12" s="21">
        <f t="shared" ref="O12" si="5">SUM(O13:O17)</f>
        <v>253897.17098019706</v>
      </c>
      <c r="P12" s="21">
        <f t="shared" ref="P12" si="6">SUM(P13:P17)</f>
        <v>266420.88725176599</v>
      </c>
      <c r="Q12" s="21">
        <f t="shared" ref="Q12" si="7">SUM(Q13:Q17)</f>
        <v>273544.59757240408</v>
      </c>
      <c r="R12" s="21">
        <f t="shared" ref="R12:S12" si="8">SUM(R13:R17)</f>
        <v>283305.09705980867</v>
      </c>
      <c r="S12" s="21">
        <f t="shared" si="8"/>
        <v>293187.81232912478</v>
      </c>
      <c r="T12" s="21">
        <f t="shared" ref="T12" si="9">SUM(T13:T17)</f>
        <v>303011.61463912408</v>
      </c>
      <c r="U12" s="21">
        <f t="shared" ref="U12" si="10">SUM(U13:U17)</f>
        <v>312835.19704335148</v>
      </c>
      <c r="V12" s="21">
        <f t="shared" ref="V12" si="11">SUM(V13:V17)</f>
        <v>322658.82559600519</v>
      </c>
      <c r="W12" s="21">
        <f t="shared" ref="W12:X12" si="12">SUM(W13:W17)</f>
        <v>332482.43142000644</v>
      </c>
      <c r="X12" s="21">
        <f t="shared" si="12"/>
        <v>342312.61119823303</v>
      </c>
      <c r="Y12" s="21">
        <f t="shared" ref="Y12" si="13">SUM(Y13:Y17)</f>
        <v>352162.03945457144</v>
      </c>
      <c r="Z12" s="21">
        <f t="shared" ref="Z12" si="14">SUM(Z13:Z17)</f>
        <v>361985.22633698129</v>
      </c>
      <c r="AA12" s="21">
        <f t="shared" ref="AA12" si="15">SUM(AA13:AA17)</f>
        <v>371808.35510265804</v>
      </c>
      <c r="AB12" s="21">
        <f t="shared" ref="AB12:AC12" si="16">SUM(AB13:AB17)</f>
        <v>381623.33699606656</v>
      </c>
      <c r="AC12" s="21">
        <f t="shared" si="16"/>
        <v>391454.34168373432</v>
      </c>
      <c r="AD12" s="21">
        <f t="shared" ref="AD12" si="17">SUM(AD13:AD17)</f>
        <v>401767.3056655156</v>
      </c>
      <c r="AE12" s="21">
        <f t="shared" ref="AE12" si="18">SUM(AE13:AE17)</f>
        <v>410998.34631681792</v>
      </c>
      <c r="AF12" s="21">
        <f t="shared" ref="AF12" si="19">SUM(AF13:AF17)</f>
        <v>420865.33173186472</v>
      </c>
      <c r="AG12" s="21">
        <f t="shared" ref="AG12:AH12" si="20">SUM(AG13:AG17)</f>
        <v>430532.92227741051</v>
      </c>
      <c r="AH12" s="21">
        <f t="shared" si="20"/>
        <v>440200.14302969049</v>
      </c>
      <c r="AI12" s="21">
        <f t="shared" ref="AI12" si="21">SUM(AI13:AI17)</f>
        <v>449867.52596496162</v>
      </c>
      <c r="AJ12" s="21">
        <f t="shared" ref="AJ12" si="22">SUM(AJ13:AJ17)</f>
        <v>459534.95990876132</v>
      </c>
      <c r="AK12" s="21">
        <f t="shared" ref="AK12" si="23">SUM(AK13:AK17)</f>
        <v>469202.44547987473</v>
      </c>
      <c r="AL12" s="21">
        <f t="shared" ref="AL12:AM12" si="24">SUM(AL13:AL17)</f>
        <v>478869.98347831215</v>
      </c>
      <c r="AM12" s="21">
        <f t="shared" si="24"/>
        <v>488537.57469060947</v>
      </c>
    </row>
    <row r="13" spans="2:39" x14ac:dyDescent="0.2">
      <c r="B13" s="18" t="s">
        <v>3</v>
      </c>
      <c r="C13" s="22">
        <f>+M_Pregresso!B9</f>
        <v>0</v>
      </c>
      <c r="D13" s="22">
        <f>+C13+'Variazioni Patrimoniali'!C9</f>
        <v>8784</v>
      </c>
      <c r="E13" s="22">
        <f>+D13+'Variazioni Patrimoniali'!D9</f>
        <v>17568</v>
      </c>
      <c r="F13" s="22">
        <f>+E13+'Variazioni Patrimoniali'!E9</f>
        <v>26352</v>
      </c>
      <c r="G13" s="22">
        <f>+F13+'Variazioni Patrimoniali'!F9</f>
        <v>35136</v>
      </c>
      <c r="H13" s="22">
        <f>+G13+'Variazioni Patrimoniali'!G9</f>
        <v>43920</v>
      </c>
      <c r="I13" s="22">
        <f>+H13+'Variazioni Patrimoniali'!H9</f>
        <v>52704</v>
      </c>
      <c r="J13" s="22">
        <f>+I13+'Variazioni Patrimoniali'!I9</f>
        <v>61488</v>
      </c>
      <c r="K13" s="22">
        <f>+J13+'Variazioni Patrimoniali'!J9</f>
        <v>70272</v>
      </c>
      <c r="L13" s="22">
        <f>+K13+'Variazioni Patrimoniali'!K9</f>
        <v>79056</v>
      </c>
      <c r="M13" s="22">
        <f>+L13+'Variazioni Patrimoniali'!L9</f>
        <v>87840</v>
      </c>
      <c r="N13" s="22">
        <f>+M13+'Variazioni Patrimoniali'!M9</f>
        <v>96624</v>
      </c>
      <c r="O13" s="22">
        <f>+N13+'Variazioni Patrimoniali'!N9</f>
        <v>105408</v>
      </c>
      <c r="P13" s="22">
        <f>+O13+'Variazioni Patrimoniali'!O9</f>
        <v>114192</v>
      </c>
      <c r="Q13" s="22">
        <f>+P13+'Variazioni Patrimoniali'!P9</f>
        <v>122976</v>
      </c>
      <c r="R13" s="22">
        <f>+Q13+'Variazioni Patrimoniali'!Q9</f>
        <v>131760</v>
      </c>
      <c r="S13" s="22">
        <f>+R13+'Variazioni Patrimoniali'!R9</f>
        <v>140544</v>
      </c>
      <c r="T13" s="22">
        <f>+S13+'Variazioni Patrimoniali'!S9</f>
        <v>149328</v>
      </c>
      <c r="U13" s="22">
        <f>+T13+'Variazioni Patrimoniali'!T9</f>
        <v>158112</v>
      </c>
      <c r="V13" s="22">
        <f>+U13+'Variazioni Patrimoniali'!U9</f>
        <v>166896</v>
      </c>
      <c r="W13" s="22">
        <f>+V13+'Variazioni Patrimoniali'!V9</f>
        <v>175680</v>
      </c>
      <c r="X13" s="22">
        <f>+W13+'Variazioni Patrimoniali'!W9</f>
        <v>184464</v>
      </c>
      <c r="Y13" s="22">
        <f>+X13+'Variazioni Patrimoniali'!X9</f>
        <v>193248</v>
      </c>
      <c r="Z13" s="22">
        <f>+Y13+'Variazioni Patrimoniali'!Y9</f>
        <v>202032</v>
      </c>
      <c r="AA13" s="22">
        <f>+Z13+'Variazioni Patrimoniali'!Z9</f>
        <v>210816</v>
      </c>
      <c r="AB13" s="22">
        <f>+AA13+'Variazioni Patrimoniali'!AA9</f>
        <v>219600</v>
      </c>
      <c r="AC13" s="22">
        <f>+AB13+'Variazioni Patrimoniali'!AB9</f>
        <v>228384</v>
      </c>
      <c r="AD13" s="22">
        <f>+AC13+'Variazioni Patrimoniali'!AC9</f>
        <v>237168</v>
      </c>
      <c r="AE13" s="22">
        <f>+AD13+'Variazioni Patrimoniali'!AD9</f>
        <v>245952</v>
      </c>
      <c r="AF13" s="22">
        <f>+AE13+'Variazioni Patrimoniali'!AE9</f>
        <v>254736</v>
      </c>
      <c r="AG13" s="22">
        <f>+AF13+'Variazioni Patrimoniali'!AF9</f>
        <v>263520</v>
      </c>
      <c r="AH13" s="22">
        <f>+AG13+'Variazioni Patrimoniali'!AG9</f>
        <v>272304</v>
      </c>
      <c r="AI13" s="22">
        <f>+AH13+'Variazioni Patrimoniali'!AH9</f>
        <v>281088</v>
      </c>
      <c r="AJ13" s="22">
        <f>+AI13+'Variazioni Patrimoniali'!AI9</f>
        <v>289872</v>
      </c>
      <c r="AK13" s="22">
        <f>+AJ13+'Variazioni Patrimoniali'!AJ9</f>
        <v>298656</v>
      </c>
      <c r="AL13" s="22">
        <f>+AK13+'Variazioni Patrimoniali'!AK9</f>
        <v>307440</v>
      </c>
      <c r="AM13" s="22">
        <f>+AL13+'Variazioni Patrimoniali'!AL9</f>
        <v>316224</v>
      </c>
    </row>
    <row r="14" spans="2:39" x14ac:dyDescent="0.2">
      <c r="B14" s="18" t="s">
        <v>4</v>
      </c>
      <c r="C14" s="22">
        <f>+M_Pregresso!B10</f>
        <v>0</v>
      </c>
      <c r="D14" s="22">
        <f>+C14-'Variazioni Patrimoniali'!C33</f>
        <v>0</v>
      </c>
      <c r="E14" s="22">
        <f>+D14-'Variazioni Patrimoniali'!D33</f>
        <v>0</v>
      </c>
      <c r="F14" s="22">
        <f>+E14-'Variazioni Patrimoniali'!E33</f>
        <v>0</v>
      </c>
      <c r="G14" s="22">
        <f>+F14-'Variazioni Patrimoniali'!F33</f>
        <v>0</v>
      </c>
      <c r="H14" s="22">
        <f>+G14-'Variazioni Patrimoniali'!G33</f>
        <v>0</v>
      </c>
      <c r="I14" s="22">
        <f>+H14-'Variazioni Patrimoniali'!H33</f>
        <v>0</v>
      </c>
      <c r="J14" s="22">
        <f>+I14-'Variazioni Patrimoniali'!I33</f>
        <v>0</v>
      </c>
      <c r="K14" s="22">
        <f>+J14-'Variazioni Patrimoniali'!J33</f>
        <v>0</v>
      </c>
      <c r="L14" s="22">
        <f>+K14-'Variazioni Patrimoniali'!K33</f>
        <v>0</v>
      </c>
      <c r="M14" s="22">
        <f>+L14-'Variazioni Patrimoniali'!L33</f>
        <v>0</v>
      </c>
      <c r="N14" s="22">
        <f>+M14-'Variazioni Patrimoniali'!M33</f>
        <v>0</v>
      </c>
      <c r="O14" s="22">
        <f>+N14-'Variazioni Patrimoniali'!N33</f>
        <v>0</v>
      </c>
      <c r="P14" s="22">
        <f>+O14-'Variazioni Patrimoniali'!O33</f>
        <v>0</v>
      </c>
      <c r="Q14" s="22">
        <f>+P14-'Variazioni Patrimoniali'!P33</f>
        <v>0</v>
      </c>
      <c r="R14" s="22">
        <f>+Q14-'Variazioni Patrimoniali'!Q33</f>
        <v>0</v>
      </c>
      <c r="S14" s="22">
        <f>+R14-'Variazioni Patrimoniali'!R33</f>
        <v>0</v>
      </c>
      <c r="T14" s="22">
        <f>+S14-'Variazioni Patrimoniali'!S33</f>
        <v>0</v>
      </c>
      <c r="U14" s="22">
        <f>+T14-'Variazioni Patrimoniali'!T33</f>
        <v>0</v>
      </c>
      <c r="V14" s="22">
        <f>+U14-'Variazioni Patrimoniali'!U33</f>
        <v>0</v>
      </c>
      <c r="W14" s="22">
        <f>+V14-'Variazioni Patrimoniali'!V33</f>
        <v>0</v>
      </c>
      <c r="X14" s="22">
        <f>+W14-'Variazioni Patrimoniali'!W33</f>
        <v>0</v>
      </c>
      <c r="Y14" s="22">
        <f>+X14-'Variazioni Patrimoniali'!X33</f>
        <v>0</v>
      </c>
      <c r="Z14" s="22">
        <f>+Y14-'Variazioni Patrimoniali'!Y33</f>
        <v>0</v>
      </c>
      <c r="AA14" s="22">
        <f>+Z14-'Variazioni Patrimoniali'!Z33</f>
        <v>0</v>
      </c>
      <c r="AB14" s="22">
        <f>+AA14-'Variazioni Patrimoniali'!AA33</f>
        <v>0</v>
      </c>
      <c r="AC14" s="22">
        <f>+AB14-'Variazioni Patrimoniali'!AB33</f>
        <v>0</v>
      </c>
      <c r="AD14" s="22">
        <f>+AC14-'Variazioni Patrimoniali'!AC33</f>
        <v>0</v>
      </c>
      <c r="AE14" s="22">
        <f>+AD14-'Variazioni Patrimoniali'!AD33</f>
        <v>0</v>
      </c>
      <c r="AF14" s="22">
        <f>+AE14-'Variazioni Patrimoniali'!AE33</f>
        <v>0</v>
      </c>
      <c r="AG14" s="22">
        <f>+AF14-'Variazioni Patrimoniali'!AF33</f>
        <v>0</v>
      </c>
      <c r="AH14" s="22">
        <f>+AG14-'Variazioni Patrimoniali'!AG33</f>
        <v>0</v>
      </c>
      <c r="AI14" s="22">
        <f>+AH14-'Variazioni Patrimoniali'!AH33</f>
        <v>0</v>
      </c>
      <c r="AJ14" s="22">
        <f>+AI14-'Variazioni Patrimoniali'!AI33</f>
        <v>0</v>
      </c>
      <c r="AK14" s="22">
        <f>+AJ14-'Variazioni Patrimoniali'!AJ33</f>
        <v>0</v>
      </c>
      <c r="AL14" s="22">
        <f>+AK14-'Variazioni Patrimoniali'!AK33</f>
        <v>0</v>
      </c>
      <c r="AM14" s="22">
        <f>+AL14-'Variazioni Patrimoniali'!AL33</f>
        <v>0</v>
      </c>
    </row>
    <row r="15" spans="2:39" x14ac:dyDescent="0.2">
      <c r="B15" s="18" t="s">
        <v>5</v>
      </c>
      <c r="C15" s="22">
        <f>+M_Pregresso!B11</f>
        <v>0</v>
      </c>
      <c r="D15" s="22">
        <f>+C15+'Variazioni Patrimoniali'!C29</f>
        <v>0</v>
      </c>
      <c r="E15" s="22">
        <f>+D15+'Variazioni Patrimoniali'!D29</f>
        <v>19393.149600000019</v>
      </c>
      <c r="F15" s="22">
        <f>+E15+'Variazioni Patrimoniali'!E29</f>
        <v>0</v>
      </c>
      <c r="G15" s="22">
        <f>+F15+'Variazioni Patrimoniali'!F29</f>
        <v>734.34916779189371</v>
      </c>
      <c r="H15" s="22">
        <f>+G15+'Variazioni Patrimoniali'!G29</f>
        <v>110.45449268398806</v>
      </c>
      <c r="I15" s="22">
        <f>+H15+'Variazioni Patrimoniali'!H29</f>
        <v>51.934677508834284</v>
      </c>
      <c r="J15" s="22">
        <f>+I15+'Variazioni Patrimoniali'!I29</f>
        <v>110.62828508362873</v>
      </c>
      <c r="K15" s="22">
        <f>+J15+'Variazioni Patrimoniali'!J29</f>
        <v>112.74546804901911</v>
      </c>
      <c r="L15" s="22">
        <f>+K15+'Variazioni Patrimoniali'!K29</f>
        <v>103.42126548138913</v>
      </c>
      <c r="M15" s="22">
        <f>+L15+'Variazioni Patrimoniali'!L29</f>
        <v>105.36550967686344</v>
      </c>
      <c r="N15" s="22">
        <f>+M15+'Variazioni Patrimoniali'!M29</f>
        <v>107.33546759828459</v>
      </c>
      <c r="O15" s="22">
        <f>+N15+'Variazioni Patrimoniali'!N29</f>
        <v>109.29111139033921</v>
      </c>
      <c r="P15" s="22">
        <f>+O15+'Variazioni Patrimoniali'!O29</f>
        <v>2811.2429530918598</v>
      </c>
      <c r="Q15" s="22">
        <f>+P15+'Variazioni Patrimoniali'!P29</f>
        <v>113.18884386250284</v>
      </c>
      <c r="R15" s="22">
        <f>+Q15+'Variazioni Patrimoniali'!Q29</f>
        <v>51.923901399713941</v>
      </c>
      <c r="S15" s="22">
        <f>+R15+'Variazioni Patrimoniali'!R29</f>
        <v>112.87474084843416</v>
      </c>
      <c r="T15" s="22">
        <f>+S15+'Variazioni Patrimoniali'!S29</f>
        <v>114.91262098029256</v>
      </c>
      <c r="U15" s="22">
        <f>+T15+'Variazioni Patrimoniali'!T29</f>
        <v>116.73059534025379</v>
      </c>
      <c r="V15" s="22">
        <f>+U15+'Variazioni Patrimoniali'!U29</f>
        <v>118.59471812658012</v>
      </c>
      <c r="W15" s="22">
        <f>+V15+'Variazioni Patrimoniali'!V29</f>
        <v>120.43611226044595</v>
      </c>
      <c r="X15" s="22">
        <f>+W15+'Variazioni Patrimoniali'!W29</f>
        <v>128.85146061959676</v>
      </c>
      <c r="Y15" s="22">
        <f>+X15+'Variazioni Patrimoniali'!X29</f>
        <v>156.51528709055856</v>
      </c>
      <c r="Z15" s="22">
        <f>+Y15+'Variazioni Patrimoniali'!Y29</f>
        <v>157.93773963302374</v>
      </c>
      <c r="AA15" s="22">
        <f>+Z15+'Variazioni Patrimoniali'!Z29</f>
        <v>159.30207544239238</v>
      </c>
      <c r="AB15" s="22">
        <f>+AA15+'Variazioni Patrimoniali'!AA29</f>
        <v>152.51953898346983</v>
      </c>
      <c r="AC15" s="22">
        <f>+AB15+'Variazioni Patrimoniali'!AB29</f>
        <v>161.75979678379372</v>
      </c>
      <c r="AD15" s="22">
        <f>+AC15+'Variazioni Patrimoniali'!AC29</f>
        <v>432.95934869768098</v>
      </c>
      <c r="AE15" s="22">
        <f>+AD15+'Variazioni Patrimoniali'!AD29</f>
        <v>0</v>
      </c>
      <c r="AF15" s="22">
        <f>+AE15+'Variazioni Patrimoniali'!AE29</f>
        <v>202.98541504680179</v>
      </c>
      <c r="AG15" s="22">
        <f>+AF15+'Variazioni Patrimoniali'!AF29</f>
        <v>206.57596059259959</v>
      </c>
      <c r="AH15" s="22">
        <f>+AG15+'Variazioni Patrimoniali'!AG29</f>
        <v>209.79671287257224</v>
      </c>
      <c r="AI15" s="22">
        <f>+AH15+'Variazioni Patrimoniali'!AH29</f>
        <v>213.17964814370498</v>
      </c>
      <c r="AJ15" s="22">
        <f>+AI15+'Variazioni Patrimoniali'!AI29</f>
        <v>216.61359194340184</v>
      </c>
      <c r="AK15" s="22">
        <f>+AJ15+'Variazioni Patrimoniali'!AJ29</f>
        <v>220.09916305681691</v>
      </c>
      <c r="AL15" s="22">
        <f>+AK15+'Variazioni Patrimoniali'!AK29</f>
        <v>223.63716149423271</v>
      </c>
      <c r="AM15" s="22">
        <f>+AL15+'Variazioni Patrimoniali'!AL29</f>
        <v>227.22837379155681</v>
      </c>
    </row>
    <row r="16" spans="2:39" ht="16.5" customHeight="1" x14ac:dyDescent="0.2">
      <c r="B16" s="18" t="s">
        <v>6</v>
      </c>
      <c r="C16" s="22">
        <f>+M_Pregresso!B12</f>
        <v>0</v>
      </c>
      <c r="D16" s="22">
        <f>+'Liquidazione Iva'!D17</f>
        <v>110880</v>
      </c>
      <c r="E16" s="22">
        <f>+'Liquidazione Iva'!E17</f>
        <v>138160</v>
      </c>
      <c r="F16" s="22">
        <f>+'Liquidazione Iva'!F17</f>
        <v>139040</v>
      </c>
      <c r="G16" s="22">
        <f>+'Liquidazione Iva'!G17</f>
        <v>140077.76442986741</v>
      </c>
      <c r="H16" s="22">
        <f>+'Liquidazione Iva'!H17</f>
        <v>141115.52885973483</v>
      </c>
      <c r="I16" s="22">
        <f>+'Liquidazione Iva'!I17</f>
        <v>142153.29328960224</v>
      </c>
      <c r="J16" s="22">
        <f>+'Liquidazione Iva'!J17</f>
        <v>143191.05771946965</v>
      </c>
      <c r="K16" s="22">
        <f>+'Liquidazione Iva'!K17</f>
        <v>144228.82214933707</v>
      </c>
      <c r="L16" s="22">
        <f>+'Liquidazione Iva'!L17</f>
        <v>145266.58657920448</v>
      </c>
      <c r="M16" s="22">
        <f>+'Liquidazione Iva'!M17</f>
        <v>146304.35100907189</v>
      </c>
      <c r="N16" s="22">
        <f>+'Liquidazione Iva'!N17</f>
        <v>147342.11543893931</v>
      </c>
      <c r="O16" s="22">
        <f>+'Liquidazione Iva'!O17</f>
        <v>148379.87986880672</v>
      </c>
      <c r="P16" s="22">
        <f>+'Liquidazione Iva'!P17</f>
        <v>149417.64429867413</v>
      </c>
      <c r="Q16" s="22">
        <f>+'Liquidazione Iva'!Q17</f>
        <v>150455.40872854154</v>
      </c>
      <c r="R16" s="22">
        <f>+'Liquidazione Iva'!R17</f>
        <v>151493.17315840896</v>
      </c>
      <c r="S16" s="22">
        <f>+'Liquidazione Iva'!S17</f>
        <v>152530.93758827637</v>
      </c>
      <c r="T16" s="22">
        <f>+'Liquidazione Iva'!T17</f>
        <v>153568.70201814378</v>
      </c>
      <c r="U16" s="22">
        <f>+'Liquidazione Iva'!U17</f>
        <v>154606.4664480112</v>
      </c>
      <c r="V16" s="22">
        <f>+'Liquidazione Iva'!V17</f>
        <v>155644.23087787861</v>
      </c>
      <c r="W16" s="22">
        <f>+'Liquidazione Iva'!W17</f>
        <v>156681.99530774602</v>
      </c>
      <c r="X16" s="22">
        <f>+'Liquidazione Iva'!X17</f>
        <v>157719.75973761344</v>
      </c>
      <c r="Y16" s="22">
        <f>+'Liquidazione Iva'!Y17</f>
        <v>158757.52416748085</v>
      </c>
      <c r="Z16" s="22">
        <f>+'Liquidazione Iva'!Z17</f>
        <v>159795.28859734826</v>
      </c>
      <c r="AA16" s="22">
        <f>+'Liquidazione Iva'!AA17</f>
        <v>160833.05302721568</v>
      </c>
      <c r="AB16" s="22">
        <f>+'Liquidazione Iva'!AB17</f>
        <v>161870.81745708309</v>
      </c>
      <c r="AC16" s="22">
        <f>+'Liquidazione Iva'!AC17</f>
        <v>162908.5818869505</v>
      </c>
      <c r="AD16" s="22">
        <f>+'Liquidazione Iva'!AD17</f>
        <v>164166.34631681792</v>
      </c>
      <c r="AE16" s="22">
        <f>+'Liquidazione Iva'!AE17</f>
        <v>165046.34631681792</v>
      </c>
      <c r="AF16" s="22">
        <f>+'Liquidazione Iva'!AF17</f>
        <v>165926.34631681792</v>
      </c>
      <c r="AG16" s="22">
        <f>+'Liquidazione Iva'!AG17</f>
        <v>166806.34631681792</v>
      </c>
      <c r="AH16" s="22">
        <f>+'Liquidazione Iva'!AH17</f>
        <v>167686.34631681792</v>
      </c>
      <c r="AI16" s="22">
        <f>+'Liquidazione Iva'!AI17</f>
        <v>168566.34631681792</v>
      </c>
      <c r="AJ16" s="22">
        <f>+'Liquidazione Iva'!AJ17</f>
        <v>169446.34631681792</v>
      </c>
      <c r="AK16" s="22">
        <f>+'Liquidazione Iva'!AK17</f>
        <v>170326.34631681792</v>
      </c>
      <c r="AL16" s="22">
        <f>+'Liquidazione Iva'!AL17</f>
        <v>171206.34631681792</v>
      </c>
      <c r="AM16" s="22">
        <f>+'Liquidazione Iva'!AM17</f>
        <v>172086.34631681792</v>
      </c>
    </row>
    <row r="17" spans="1:39" x14ac:dyDescent="0.2">
      <c r="B17" s="18" t="s">
        <v>7</v>
      </c>
      <c r="C17" s="22">
        <f>+M_Pregresso!B13</f>
        <v>0</v>
      </c>
      <c r="D17" s="22">
        <f t="shared" ref="D17" si="25">+C17</f>
        <v>0</v>
      </c>
      <c r="E17" s="22">
        <f t="shared" ref="E17" si="26">+D17</f>
        <v>0</v>
      </c>
      <c r="F17" s="22">
        <f t="shared" ref="F17" si="27">+E17</f>
        <v>0</v>
      </c>
      <c r="G17" s="22">
        <f t="shared" ref="G17" si="28">+F17</f>
        <v>0</v>
      </c>
      <c r="H17" s="22">
        <f t="shared" ref="H17" si="29">+G17</f>
        <v>0</v>
      </c>
      <c r="I17" s="22">
        <f t="shared" ref="I17" si="30">+H17</f>
        <v>0</v>
      </c>
      <c r="J17" s="22">
        <f t="shared" ref="J17" si="31">+I17</f>
        <v>0</v>
      </c>
      <c r="K17" s="22">
        <f t="shared" ref="K17" si="32">+J17</f>
        <v>0</v>
      </c>
      <c r="L17" s="22">
        <f t="shared" ref="L17" si="33">+K17</f>
        <v>0</v>
      </c>
      <c r="M17" s="22">
        <f t="shared" ref="M17" si="34">+L17</f>
        <v>0</v>
      </c>
      <c r="N17" s="22">
        <f t="shared" ref="N17" si="35">+M17</f>
        <v>0</v>
      </c>
      <c r="O17" s="22">
        <f t="shared" ref="O17" si="36">+N17</f>
        <v>0</v>
      </c>
      <c r="P17" s="22">
        <f t="shared" ref="P17" si="37">+O17</f>
        <v>0</v>
      </c>
      <c r="Q17" s="22">
        <f t="shared" ref="Q17" si="38">+P17</f>
        <v>0</v>
      </c>
      <c r="R17" s="22">
        <f t="shared" ref="R17" si="39">+Q17</f>
        <v>0</v>
      </c>
      <c r="S17" s="22">
        <f t="shared" ref="S17" si="40">+R17</f>
        <v>0</v>
      </c>
      <c r="T17" s="22">
        <f t="shared" ref="T17" si="41">+S17</f>
        <v>0</v>
      </c>
      <c r="U17" s="22">
        <f t="shared" ref="U17" si="42">+T17</f>
        <v>0</v>
      </c>
      <c r="V17" s="22">
        <f t="shared" ref="V17" si="43">+U17</f>
        <v>0</v>
      </c>
      <c r="W17" s="22">
        <f t="shared" ref="W17" si="44">+V17</f>
        <v>0</v>
      </c>
      <c r="X17" s="22">
        <f t="shared" ref="X17" si="45">+W17</f>
        <v>0</v>
      </c>
      <c r="Y17" s="22">
        <f t="shared" ref="Y17" si="46">+X17</f>
        <v>0</v>
      </c>
      <c r="Z17" s="22">
        <f t="shared" ref="Z17" si="47">+Y17</f>
        <v>0</v>
      </c>
      <c r="AA17" s="22">
        <f t="shared" ref="AA17" si="48">+Z17</f>
        <v>0</v>
      </c>
      <c r="AB17" s="22">
        <f t="shared" ref="AB17" si="49">+AA17</f>
        <v>0</v>
      </c>
      <c r="AC17" s="22">
        <f t="shared" ref="AC17" si="50">+AB17</f>
        <v>0</v>
      </c>
      <c r="AD17" s="22">
        <f t="shared" ref="AD17" si="51">+AC17</f>
        <v>0</v>
      </c>
      <c r="AE17" s="22">
        <f t="shared" ref="AE17" si="52">+AD17</f>
        <v>0</v>
      </c>
      <c r="AF17" s="22">
        <f t="shared" ref="AF17" si="53">+AE17</f>
        <v>0</v>
      </c>
      <c r="AG17" s="22">
        <f t="shared" ref="AG17" si="54">+AF17</f>
        <v>0</v>
      </c>
      <c r="AH17" s="22">
        <f t="shared" ref="AH17" si="55">+AG17</f>
        <v>0</v>
      </c>
      <c r="AI17" s="22">
        <f t="shared" ref="AI17" si="56">+AH17</f>
        <v>0</v>
      </c>
      <c r="AJ17" s="22">
        <f t="shared" ref="AJ17" si="57">+AI17</f>
        <v>0</v>
      </c>
      <c r="AK17" s="22">
        <f t="shared" ref="AK17" si="58">+AJ17</f>
        <v>0</v>
      </c>
      <c r="AL17" s="22">
        <f t="shared" ref="AL17" si="59">+AK17</f>
        <v>0</v>
      </c>
      <c r="AM17" s="22">
        <f t="shared" ref="AM17" si="60">+AL17</f>
        <v>0</v>
      </c>
    </row>
    <row r="19" spans="1:39" x14ac:dyDescent="0.2">
      <c r="B19" s="16" t="s">
        <v>8</v>
      </c>
      <c r="C19" s="21">
        <f>SUM(C20:C21)</f>
        <v>0</v>
      </c>
      <c r="D19" s="21">
        <f>SUM(D20:D21)</f>
        <v>0</v>
      </c>
      <c r="E19" s="21">
        <f t="shared" ref="E19:I19" si="61">SUM(E20:E21)</f>
        <v>0</v>
      </c>
      <c r="F19" s="21">
        <f t="shared" si="61"/>
        <v>0</v>
      </c>
      <c r="G19" s="21">
        <f t="shared" si="61"/>
        <v>0</v>
      </c>
      <c r="H19" s="21">
        <f t="shared" si="61"/>
        <v>0</v>
      </c>
      <c r="I19" s="21">
        <f t="shared" si="61"/>
        <v>0</v>
      </c>
      <c r="J19" s="21">
        <f t="shared" ref="J19" si="62">SUM(J20:J21)</f>
        <v>0</v>
      </c>
      <c r="K19" s="21">
        <f t="shared" ref="K19" si="63">SUM(K20:K21)</f>
        <v>0</v>
      </c>
      <c r="L19" s="21">
        <f t="shared" ref="L19" si="64">SUM(L20:L21)</f>
        <v>0</v>
      </c>
      <c r="M19" s="21">
        <f t="shared" ref="M19:N19" si="65">SUM(M20:M21)</f>
        <v>0</v>
      </c>
      <c r="N19" s="21">
        <f t="shared" si="65"/>
        <v>0</v>
      </c>
      <c r="O19" s="21">
        <f t="shared" ref="O19" si="66">SUM(O20:O21)</f>
        <v>0</v>
      </c>
      <c r="P19" s="21">
        <f t="shared" ref="P19" si="67">SUM(P20:P21)</f>
        <v>0</v>
      </c>
      <c r="Q19" s="21">
        <f t="shared" ref="Q19" si="68">SUM(Q20:Q21)</f>
        <v>0</v>
      </c>
      <c r="R19" s="21">
        <f t="shared" ref="R19:S19" si="69">SUM(R20:R21)</f>
        <v>0</v>
      </c>
      <c r="S19" s="21">
        <f t="shared" si="69"/>
        <v>0</v>
      </c>
      <c r="T19" s="21">
        <f t="shared" ref="T19" si="70">SUM(T20:T21)</f>
        <v>0</v>
      </c>
      <c r="U19" s="21">
        <f t="shared" ref="U19" si="71">SUM(U20:U21)</f>
        <v>0</v>
      </c>
      <c r="V19" s="21">
        <f t="shared" ref="V19" si="72">SUM(V20:V21)</f>
        <v>0</v>
      </c>
      <c r="W19" s="21">
        <f t="shared" ref="W19:X19" si="73">SUM(W20:W21)</f>
        <v>0</v>
      </c>
      <c r="X19" s="21">
        <f t="shared" si="73"/>
        <v>0</v>
      </c>
      <c r="Y19" s="21">
        <f t="shared" ref="Y19" si="74">SUM(Y20:Y21)</f>
        <v>0</v>
      </c>
      <c r="Z19" s="21">
        <f t="shared" ref="Z19" si="75">SUM(Z20:Z21)</f>
        <v>0</v>
      </c>
      <c r="AA19" s="21">
        <f t="shared" ref="AA19" si="76">SUM(AA20:AA21)</f>
        <v>0</v>
      </c>
      <c r="AB19" s="21">
        <f t="shared" ref="AB19:AC19" si="77">SUM(AB20:AB21)</f>
        <v>0</v>
      </c>
      <c r="AC19" s="21">
        <f t="shared" si="77"/>
        <v>0</v>
      </c>
      <c r="AD19" s="21">
        <f t="shared" ref="AD19" si="78">SUM(AD20:AD21)</f>
        <v>0</v>
      </c>
      <c r="AE19" s="21">
        <f t="shared" ref="AE19" si="79">SUM(AE20:AE21)</f>
        <v>0</v>
      </c>
      <c r="AF19" s="21">
        <f t="shared" ref="AF19" si="80">SUM(AF20:AF21)</f>
        <v>0</v>
      </c>
      <c r="AG19" s="21">
        <f t="shared" ref="AG19:AH19" si="81">SUM(AG20:AG21)</f>
        <v>0</v>
      </c>
      <c r="AH19" s="21">
        <f t="shared" si="81"/>
        <v>0</v>
      </c>
      <c r="AI19" s="21">
        <f t="shared" ref="AI19" si="82">SUM(AI20:AI21)</f>
        <v>0</v>
      </c>
      <c r="AJ19" s="21">
        <f t="shared" ref="AJ19" si="83">SUM(AJ20:AJ21)</f>
        <v>0</v>
      </c>
      <c r="AK19" s="21">
        <f t="shared" ref="AK19" si="84">SUM(AK20:AK21)</f>
        <v>0</v>
      </c>
      <c r="AL19" s="21">
        <f t="shared" ref="AL19:AM19" si="85">SUM(AL20:AL21)</f>
        <v>0</v>
      </c>
      <c r="AM19" s="21">
        <f t="shared" si="85"/>
        <v>0</v>
      </c>
    </row>
    <row r="20" spans="1:39" x14ac:dyDescent="0.2">
      <c r="B20" s="18" t="s">
        <v>9</v>
      </c>
      <c r="C20" s="22">
        <f>+M_Pregresso!B16</f>
        <v>0</v>
      </c>
      <c r="D20" s="22">
        <f>+C20+'Variazioni Patrimoniali'!C13</f>
        <v>0</v>
      </c>
      <c r="E20" s="22">
        <f>+D20+'Variazioni Patrimoniali'!D13</f>
        <v>0</v>
      </c>
      <c r="F20" s="22">
        <f>+E20+'Variazioni Patrimoniali'!E13</f>
        <v>0</v>
      </c>
      <c r="G20" s="22">
        <f>+F20+'Variazioni Patrimoniali'!F13</f>
        <v>0</v>
      </c>
      <c r="H20" s="22">
        <f>+G20+'Variazioni Patrimoniali'!G13</f>
        <v>0</v>
      </c>
      <c r="I20" s="22">
        <f>+H20+'Variazioni Patrimoniali'!H13</f>
        <v>0</v>
      </c>
      <c r="J20" s="22">
        <f>+I20+'Variazioni Patrimoniali'!I13</f>
        <v>0</v>
      </c>
      <c r="K20" s="22">
        <f>+J20+'Variazioni Patrimoniali'!J13</f>
        <v>0</v>
      </c>
      <c r="L20" s="22">
        <f>+K20+'Variazioni Patrimoniali'!K13</f>
        <v>0</v>
      </c>
      <c r="M20" s="22">
        <f>+L20+'Variazioni Patrimoniali'!L13</f>
        <v>0</v>
      </c>
      <c r="N20" s="22">
        <f>+M20+'Variazioni Patrimoniali'!M13</f>
        <v>0</v>
      </c>
      <c r="O20" s="22">
        <f>+N20+'Variazioni Patrimoniali'!N13</f>
        <v>0</v>
      </c>
      <c r="P20" s="22">
        <f>+O20+'Variazioni Patrimoniali'!O13</f>
        <v>0</v>
      </c>
      <c r="Q20" s="22">
        <f>+P20+'Variazioni Patrimoniali'!P13</f>
        <v>0</v>
      </c>
      <c r="R20" s="22">
        <f>+Q20+'Variazioni Patrimoniali'!Q13</f>
        <v>0</v>
      </c>
      <c r="S20" s="22">
        <f>+R20+'Variazioni Patrimoniali'!R13</f>
        <v>0</v>
      </c>
      <c r="T20" s="22">
        <f>+S20+'Variazioni Patrimoniali'!S13</f>
        <v>0</v>
      </c>
      <c r="U20" s="22">
        <f>+T20+'Variazioni Patrimoniali'!T13</f>
        <v>0</v>
      </c>
      <c r="V20" s="22">
        <f>+U20+'Variazioni Patrimoniali'!U13</f>
        <v>0</v>
      </c>
      <c r="W20" s="22">
        <f>+V20+'Variazioni Patrimoniali'!V13</f>
        <v>0</v>
      </c>
      <c r="X20" s="22">
        <f>+W20+'Variazioni Patrimoniali'!W13</f>
        <v>0</v>
      </c>
      <c r="Y20" s="22">
        <f>+X20+'Variazioni Patrimoniali'!X13</f>
        <v>0</v>
      </c>
      <c r="Z20" s="22">
        <f>+Y20+'Variazioni Patrimoniali'!Y13</f>
        <v>0</v>
      </c>
      <c r="AA20" s="22">
        <f>+Z20+'Variazioni Patrimoniali'!Z13</f>
        <v>0</v>
      </c>
      <c r="AB20" s="22">
        <f>+AA20+'Variazioni Patrimoniali'!AA13</f>
        <v>0</v>
      </c>
      <c r="AC20" s="22">
        <f>+AB20+'Variazioni Patrimoniali'!AB13</f>
        <v>0</v>
      </c>
      <c r="AD20" s="22">
        <f>+AC20+'Variazioni Patrimoniali'!AC13</f>
        <v>0</v>
      </c>
      <c r="AE20" s="22">
        <f>+AD20+'Variazioni Patrimoniali'!AD13</f>
        <v>0</v>
      </c>
      <c r="AF20" s="22">
        <f>+AE20+'Variazioni Patrimoniali'!AE13</f>
        <v>0</v>
      </c>
      <c r="AG20" s="22">
        <f>+AF20+'Variazioni Patrimoniali'!AF13</f>
        <v>0</v>
      </c>
      <c r="AH20" s="22">
        <f>+AG20+'Variazioni Patrimoniali'!AG13</f>
        <v>0</v>
      </c>
      <c r="AI20" s="22">
        <f>+AH20+'Variazioni Patrimoniali'!AH13</f>
        <v>0</v>
      </c>
      <c r="AJ20" s="22">
        <f>+AI20+'Variazioni Patrimoniali'!AI13</f>
        <v>0</v>
      </c>
      <c r="AK20" s="22">
        <f>+AJ20+'Variazioni Patrimoniali'!AJ13</f>
        <v>0</v>
      </c>
      <c r="AL20" s="22">
        <f>+AK20+'Variazioni Patrimoniali'!AK13</f>
        <v>0</v>
      </c>
      <c r="AM20" s="22">
        <f>+AL20+'Variazioni Patrimoniali'!AL13</f>
        <v>0</v>
      </c>
    </row>
    <row r="21" spans="1:39" x14ac:dyDescent="0.2">
      <c r="B21" s="18" t="s">
        <v>10</v>
      </c>
      <c r="C21" s="22">
        <f>+M_Pregresso!B17</f>
        <v>0</v>
      </c>
      <c r="D21" s="22">
        <f>+C21+'Variazioni Patrimoniali'!C12</f>
        <v>0</v>
      </c>
      <c r="E21" s="22">
        <f>+D21+'Variazioni Patrimoniali'!D12</f>
        <v>0</v>
      </c>
      <c r="F21" s="22">
        <f>+E21+'Variazioni Patrimoniali'!E12</f>
        <v>0</v>
      </c>
      <c r="G21" s="22">
        <f>+F21+'Variazioni Patrimoniali'!F12</f>
        <v>0</v>
      </c>
      <c r="H21" s="22">
        <f>+G21+'Variazioni Patrimoniali'!G12</f>
        <v>0</v>
      </c>
      <c r="I21" s="22">
        <f>+H21+'Variazioni Patrimoniali'!H12</f>
        <v>0</v>
      </c>
      <c r="J21" s="22">
        <f>+I21+'Variazioni Patrimoniali'!I12</f>
        <v>0</v>
      </c>
      <c r="K21" s="22">
        <f>+J21+'Variazioni Patrimoniali'!J12</f>
        <v>0</v>
      </c>
      <c r="L21" s="22">
        <f>+K21+'Variazioni Patrimoniali'!K12</f>
        <v>0</v>
      </c>
      <c r="M21" s="22">
        <f>+L21+'Variazioni Patrimoniali'!L12</f>
        <v>0</v>
      </c>
      <c r="N21" s="22">
        <f>+M21+'Variazioni Patrimoniali'!M12</f>
        <v>0</v>
      </c>
      <c r="O21" s="22">
        <f>+N21+'Variazioni Patrimoniali'!N12</f>
        <v>0</v>
      </c>
      <c r="P21" s="22">
        <f>+O21+'Variazioni Patrimoniali'!O12</f>
        <v>0</v>
      </c>
      <c r="Q21" s="22">
        <f>+P21+'Variazioni Patrimoniali'!P12</f>
        <v>0</v>
      </c>
      <c r="R21" s="22">
        <f>+Q21+'Variazioni Patrimoniali'!Q12</f>
        <v>0</v>
      </c>
      <c r="S21" s="22">
        <f>+R21+'Variazioni Patrimoniali'!R12</f>
        <v>0</v>
      </c>
      <c r="T21" s="22">
        <f>+S21+'Variazioni Patrimoniali'!S12</f>
        <v>0</v>
      </c>
      <c r="U21" s="22">
        <f>+T21+'Variazioni Patrimoniali'!T12</f>
        <v>0</v>
      </c>
      <c r="V21" s="22">
        <f>+U21+'Variazioni Patrimoniali'!U12</f>
        <v>0</v>
      </c>
      <c r="W21" s="22">
        <f>+V21+'Variazioni Patrimoniali'!V12</f>
        <v>0</v>
      </c>
      <c r="X21" s="22">
        <f>+W21+'Variazioni Patrimoniali'!W12</f>
        <v>0</v>
      </c>
      <c r="Y21" s="22">
        <f>+X21+'Variazioni Patrimoniali'!X12</f>
        <v>0</v>
      </c>
      <c r="Z21" s="22">
        <f>+Y21+'Variazioni Patrimoniali'!Y12</f>
        <v>0</v>
      </c>
      <c r="AA21" s="22">
        <f>+Z21+'Variazioni Patrimoniali'!Z12</f>
        <v>0</v>
      </c>
      <c r="AB21" s="22">
        <f>+AA21+'Variazioni Patrimoniali'!AA12</f>
        <v>0</v>
      </c>
      <c r="AC21" s="22">
        <f>+AB21+'Variazioni Patrimoniali'!AB12</f>
        <v>0</v>
      </c>
      <c r="AD21" s="22">
        <f>+AC21+'Variazioni Patrimoniali'!AC12</f>
        <v>0</v>
      </c>
      <c r="AE21" s="22">
        <f>+AD21+'Variazioni Patrimoniali'!AD12</f>
        <v>0</v>
      </c>
      <c r="AF21" s="22">
        <f>+AE21+'Variazioni Patrimoniali'!AE12</f>
        <v>0</v>
      </c>
      <c r="AG21" s="22">
        <f>+AF21+'Variazioni Patrimoniali'!AF12</f>
        <v>0</v>
      </c>
      <c r="AH21" s="22">
        <f>+AG21+'Variazioni Patrimoniali'!AG12</f>
        <v>0</v>
      </c>
      <c r="AI21" s="22">
        <f>+AH21+'Variazioni Patrimoniali'!AH12</f>
        <v>0</v>
      </c>
      <c r="AJ21" s="22">
        <f>+AI21+'Variazioni Patrimoniali'!AI12</f>
        <v>0</v>
      </c>
      <c r="AK21" s="22">
        <f>+AJ21+'Variazioni Patrimoniali'!AJ12</f>
        <v>0</v>
      </c>
      <c r="AL21" s="22">
        <f>+AK21+'Variazioni Patrimoniali'!AK12</f>
        <v>0</v>
      </c>
      <c r="AM21" s="22">
        <f>+AL21+'Variazioni Patrimoniali'!AL12</f>
        <v>0</v>
      </c>
    </row>
    <row r="22" spans="1:39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B24" s="16" t="s">
        <v>11</v>
      </c>
      <c r="C24" s="21">
        <f>+C25-C27+C28-C31</f>
        <v>0</v>
      </c>
      <c r="D24" s="21">
        <f>+D25-D27+D28-D31</f>
        <v>0</v>
      </c>
      <c r="E24" s="21">
        <f t="shared" ref="E24:I24" si="86">+E25-E27+E28-E31</f>
        <v>96000</v>
      </c>
      <c r="F24" s="21">
        <f t="shared" si="86"/>
        <v>72000</v>
      </c>
      <c r="G24" s="21">
        <f t="shared" si="86"/>
        <v>48000</v>
      </c>
      <c r="H24" s="21">
        <f t="shared" si="86"/>
        <v>24000</v>
      </c>
      <c r="I24" s="21">
        <f t="shared" si="86"/>
        <v>0</v>
      </c>
      <c r="J24" s="21">
        <f t="shared" ref="J24" si="87">+J25-J27+J28-J31</f>
        <v>-24000</v>
      </c>
      <c r="K24" s="21">
        <f t="shared" ref="K24" si="88">+K25-K27+K28-K31</f>
        <v>-48000</v>
      </c>
      <c r="L24" s="21">
        <f t="shared" ref="L24" si="89">+L25-L27+L28-L31</f>
        <v>-72000</v>
      </c>
      <c r="M24" s="21">
        <f t="shared" ref="M24:O24" si="90">+M25-M27+M28-M31</f>
        <v>-96000</v>
      </c>
      <c r="N24" s="21">
        <f t="shared" si="90"/>
        <v>-120000</v>
      </c>
      <c r="O24" s="21">
        <f t="shared" si="90"/>
        <v>-144000</v>
      </c>
      <c r="P24" s="21">
        <f t="shared" ref="P24" si="91">+P25-P27+P28-P31</f>
        <v>-168000</v>
      </c>
      <c r="Q24" s="21">
        <f t="shared" ref="Q24" si="92">+Q25-Q27+Q28-Q31</f>
        <v>-192000</v>
      </c>
      <c r="R24" s="21">
        <f t="shared" ref="R24:S24" si="93">+R25-R27+R28-R31</f>
        <v>-216000</v>
      </c>
      <c r="S24" s="21">
        <f t="shared" si="93"/>
        <v>-240000</v>
      </c>
      <c r="T24" s="21">
        <f t="shared" ref="T24" si="94">+T25-T27+T28-T31</f>
        <v>-264000</v>
      </c>
      <c r="U24" s="21">
        <f t="shared" ref="U24" si="95">+U25-U27+U28-U31</f>
        <v>-288000</v>
      </c>
      <c r="V24" s="21">
        <f t="shared" ref="V24" si="96">+V25-V27+V28-V31</f>
        <v>-312000</v>
      </c>
      <c r="W24" s="21">
        <f t="shared" ref="W24:X24" si="97">+W25-W27+W28-W31</f>
        <v>-336000</v>
      </c>
      <c r="X24" s="21">
        <f t="shared" si="97"/>
        <v>-360000</v>
      </c>
      <c r="Y24" s="21">
        <f t="shared" ref="Y24" si="98">+Y25-Y27+Y28-Y31</f>
        <v>-384000</v>
      </c>
      <c r="Z24" s="21">
        <f t="shared" ref="Z24" si="99">+Z25-Z27+Z28-Z31</f>
        <v>-408000</v>
      </c>
      <c r="AA24" s="21">
        <f t="shared" ref="AA24" si="100">+AA25-AA27+AA28-AA31</f>
        <v>-432000</v>
      </c>
      <c r="AB24" s="21">
        <f t="shared" ref="AB24:AC24" si="101">+AB25-AB27+AB28-AB31</f>
        <v>-456000</v>
      </c>
      <c r="AC24" s="21">
        <f t="shared" si="101"/>
        <v>-480000</v>
      </c>
      <c r="AD24" s="21">
        <f t="shared" ref="AD24" si="102">+AD25-AD27+AD28-AD31</f>
        <v>-504000</v>
      </c>
      <c r="AE24" s="21">
        <f t="shared" ref="AE24" si="103">+AE25-AE27+AE28-AE31</f>
        <v>-528000</v>
      </c>
      <c r="AF24" s="21">
        <f t="shared" ref="AF24" si="104">+AF25-AF27+AF28-AF31</f>
        <v>-552000</v>
      </c>
      <c r="AG24" s="21">
        <f t="shared" ref="AG24:AH24" si="105">+AG25-AG27+AG28-AG31</f>
        <v>-576000</v>
      </c>
      <c r="AH24" s="21">
        <f t="shared" si="105"/>
        <v>-600000</v>
      </c>
      <c r="AI24" s="21">
        <f t="shared" ref="AI24" si="106">+AI25-AI27+AI28-AI31</f>
        <v>-624000</v>
      </c>
      <c r="AJ24" s="21">
        <f t="shared" ref="AJ24" si="107">+AJ25-AJ27+AJ28-AJ31</f>
        <v>-648000</v>
      </c>
      <c r="AK24" s="21">
        <f t="shared" ref="AK24" si="108">+AK25-AK27+AK28-AK31</f>
        <v>-672000</v>
      </c>
      <c r="AL24" s="21">
        <f t="shared" ref="AL24:AM24" si="109">+AL25-AL27+AL28-AL31</f>
        <v>-696000</v>
      </c>
      <c r="AM24" s="21">
        <f t="shared" si="109"/>
        <v>-720000</v>
      </c>
    </row>
    <row r="25" spans="1:39" x14ac:dyDescent="0.2">
      <c r="B25" s="16" t="s">
        <v>12</v>
      </c>
      <c r="C25" s="21">
        <f>+C26</f>
        <v>0</v>
      </c>
      <c r="D25" s="21">
        <f>+D26</f>
        <v>0</v>
      </c>
      <c r="E25" s="21">
        <f t="shared" ref="E25:I25" si="110">+E26</f>
        <v>0</v>
      </c>
      <c r="F25" s="21">
        <f t="shared" si="110"/>
        <v>0</v>
      </c>
      <c r="G25" s="21">
        <f t="shared" si="110"/>
        <v>0</v>
      </c>
      <c r="H25" s="21">
        <f t="shared" si="110"/>
        <v>0</v>
      </c>
      <c r="I25" s="21">
        <f t="shared" si="110"/>
        <v>0</v>
      </c>
      <c r="J25" s="21">
        <f t="shared" ref="J25" si="111">+J26</f>
        <v>0</v>
      </c>
      <c r="K25" s="21">
        <f t="shared" ref="K25" si="112">+K26</f>
        <v>0</v>
      </c>
      <c r="L25" s="21">
        <f t="shared" ref="L25" si="113">+L26</f>
        <v>0</v>
      </c>
      <c r="M25" s="21">
        <f t="shared" ref="M25:N25" si="114">+M26</f>
        <v>0</v>
      </c>
      <c r="N25" s="21">
        <f t="shared" si="114"/>
        <v>0</v>
      </c>
      <c r="O25" s="21">
        <f t="shared" ref="O25" si="115">+O26</f>
        <v>0</v>
      </c>
      <c r="P25" s="21">
        <f t="shared" ref="P25" si="116">+P26</f>
        <v>0</v>
      </c>
      <c r="Q25" s="21">
        <f t="shared" ref="Q25" si="117">+Q26</f>
        <v>0</v>
      </c>
      <c r="R25" s="21">
        <f t="shared" ref="R25:S25" si="118">+R26</f>
        <v>0</v>
      </c>
      <c r="S25" s="21">
        <f t="shared" si="118"/>
        <v>0</v>
      </c>
      <c r="T25" s="21">
        <f t="shared" ref="T25" si="119">+T26</f>
        <v>0</v>
      </c>
      <c r="U25" s="21">
        <f t="shared" ref="U25" si="120">+U26</f>
        <v>0</v>
      </c>
      <c r="V25" s="21">
        <f t="shared" ref="V25" si="121">+V26</f>
        <v>0</v>
      </c>
      <c r="W25" s="21">
        <f t="shared" ref="W25:X25" si="122">+W26</f>
        <v>0</v>
      </c>
      <c r="X25" s="21">
        <f t="shared" si="122"/>
        <v>0</v>
      </c>
      <c r="Y25" s="21">
        <f t="shared" ref="Y25" si="123">+Y26</f>
        <v>0</v>
      </c>
      <c r="Z25" s="21">
        <f t="shared" ref="Z25" si="124">+Z26</f>
        <v>0</v>
      </c>
      <c r="AA25" s="21">
        <f t="shared" ref="AA25" si="125">+AA26</f>
        <v>0</v>
      </c>
      <c r="AB25" s="21">
        <f t="shared" ref="AB25:AC25" si="126">+AB26</f>
        <v>0</v>
      </c>
      <c r="AC25" s="21">
        <f t="shared" si="126"/>
        <v>0</v>
      </c>
      <c r="AD25" s="21">
        <f t="shared" ref="AD25" si="127">+AD26</f>
        <v>0</v>
      </c>
      <c r="AE25" s="21">
        <f t="shared" ref="AE25" si="128">+AE26</f>
        <v>0</v>
      </c>
      <c r="AF25" s="21">
        <f t="shared" ref="AF25" si="129">+AF26</f>
        <v>0</v>
      </c>
      <c r="AG25" s="21">
        <f t="shared" ref="AG25:AH25" si="130">+AG26</f>
        <v>0</v>
      </c>
      <c r="AH25" s="21">
        <f t="shared" si="130"/>
        <v>0</v>
      </c>
      <c r="AI25" s="21">
        <f t="shared" ref="AI25" si="131">+AI26</f>
        <v>0</v>
      </c>
      <c r="AJ25" s="21">
        <f t="shared" ref="AJ25" si="132">+AJ26</f>
        <v>0</v>
      </c>
      <c r="AK25" s="21">
        <f t="shared" ref="AK25" si="133">+AK26</f>
        <v>0</v>
      </c>
      <c r="AL25" s="21">
        <f t="shared" ref="AL25:AM25" si="134">+AL26</f>
        <v>0</v>
      </c>
      <c r="AM25" s="21">
        <f t="shared" si="134"/>
        <v>0</v>
      </c>
    </row>
    <row r="26" spans="1:39" x14ac:dyDescent="0.2">
      <c r="A26" s="15" t="s">
        <v>215</v>
      </c>
      <c r="B26" s="18" t="s">
        <v>13</v>
      </c>
      <c r="C26" s="22">
        <f>+M_Pregresso!B22</f>
        <v>0</v>
      </c>
      <c r="D26" s="22">
        <f>+C26+'Variazioni Patrimoniali'!C14</f>
        <v>0</v>
      </c>
      <c r="E26" s="22">
        <f>+D26+'Variazioni Patrimoniali'!D14</f>
        <v>0</v>
      </c>
      <c r="F26" s="22">
        <f>+E26+'Variazioni Patrimoniali'!E14</f>
        <v>0</v>
      </c>
      <c r="G26" s="22">
        <f>+F26+'Variazioni Patrimoniali'!F14</f>
        <v>0</v>
      </c>
      <c r="H26" s="22">
        <f>+G26+'Variazioni Patrimoniali'!G14</f>
        <v>0</v>
      </c>
      <c r="I26" s="22">
        <f>+H26+'Variazioni Patrimoniali'!H14</f>
        <v>0</v>
      </c>
      <c r="J26" s="22">
        <f>+I26+'Variazioni Patrimoniali'!I14</f>
        <v>0</v>
      </c>
      <c r="K26" s="22">
        <f>+J26+'Variazioni Patrimoniali'!J14</f>
        <v>0</v>
      </c>
      <c r="L26" s="22">
        <f>+K26+'Variazioni Patrimoniali'!K14</f>
        <v>0</v>
      </c>
      <c r="M26" s="22">
        <f>+L26+'Variazioni Patrimoniali'!L14</f>
        <v>0</v>
      </c>
      <c r="N26" s="22">
        <f>+M26+'Variazioni Patrimoniali'!M14</f>
        <v>0</v>
      </c>
      <c r="O26" s="22">
        <f>+N26+'Variazioni Patrimoniali'!N14</f>
        <v>0</v>
      </c>
      <c r="P26" s="22">
        <f>+O26+'Variazioni Patrimoniali'!O14</f>
        <v>0</v>
      </c>
      <c r="Q26" s="22">
        <f>+P26+'Variazioni Patrimoniali'!P14</f>
        <v>0</v>
      </c>
      <c r="R26" s="22">
        <f>+Q26+'Variazioni Patrimoniali'!Q14</f>
        <v>0</v>
      </c>
      <c r="S26" s="22">
        <f>+R26+'Variazioni Patrimoniali'!R14</f>
        <v>0</v>
      </c>
      <c r="T26" s="22">
        <f>+S26+'Variazioni Patrimoniali'!S14</f>
        <v>0</v>
      </c>
      <c r="U26" s="22">
        <f>+T26+'Variazioni Patrimoniali'!T14</f>
        <v>0</v>
      </c>
      <c r="V26" s="22">
        <f>+U26+'Variazioni Patrimoniali'!U14</f>
        <v>0</v>
      </c>
      <c r="W26" s="22">
        <f>+V26+'Variazioni Patrimoniali'!V14</f>
        <v>0</v>
      </c>
      <c r="X26" s="22">
        <f>+W26+'Variazioni Patrimoniali'!W14</f>
        <v>0</v>
      </c>
      <c r="Y26" s="22">
        <f>+X26+'Variazioni Patrimoniali'!X14</f>
        <v>0</v>
      </c>
      <c r="Z26" s="22">
        <f>+Y26+'Variazioni Patrimoniali'!Y14</f>
        <v>0</v>
      </c>
      <c r="AA26" s="22">
        <f>+Z26+'Variazioni Patrimoniali'!Z14</f>
        <v>0</v>
      </c>
      <c r="AB26" s="22">
        <f>+AA26+'Variazioni Patrimoniali'!AA14</f>
        <v>0</v>
      </c>
      <c r="AC26" s="22">
        <f>+AB26+'Variazioni Patrimoniali'!AB14</f>
        <v>0</v>
      </c>
      <c r="AD26" s="22">
        <f>+AC26+'Variazioni Patrimoniali'!AC14</f>
        <v>0</v>
      </c>
      <c r="AE26" s="22">
        <f>+AD26+'Variazioni Patrimoniali'!AD14</f>
        <v>0</v>
      </c>
      <c r="AF26" s="22">
        <f>+AE26+'Variazioni Patrimoniali'!AE14</f>
        <v>0</v>
      </c>
      <c r="AG26" s="22">
        <f>+AF26+'Variazioni Patrimoniali'!AF14</f>
        <v>0</v>
      </c>
      <c r="AH26" s="22">
        <f>+AG26+'Variazioni Patrimoniali'!AG14</f>
        <v>0</v>
      </c>
      <c r="AI26" s="22">
        <f>+AH26+'Variazioni Patrimoniali'!AH14</f>
        <v>0</v>
      </c>
      <c r="AJ26" s="22">
        <f>+AI26+'Variazioni Patrimoniali'!AI14</f>
        <v>0</v>
      </c>
      <c r="AK26" s="22">
        <f>+AJ26+'Variazioni Patrimoniali'!AJ14</f>
        <v>0</v>
      </c>
      <c r="AL26" s="22">
        <f>+AK26+'Variazioni Patrimoniali'!AK14</f>
        <v>0</v>
      </c>
      <c r="AM26" s="22">
        <f>+AL26+'Variazioni Patrimoniali'!AL14</f>
        <v>0</v>
      </c>
    </row>
    <row r="27" spans="1:39" x14ac:dyDescent="0.2">
      <c r="B27" s="16" t="s">
        <v>14</v>
      </c>
      <c r="C27" s="22">
        <f>+M_Pregresso!B23</f>
        <v>0</v>
      </c>
      <c r="D27" s="21">
        <f>+C27+'Variazioni Patrimoniali'!C21</f>
        <v>0</v>
      </c>
      <c r="E27" s="21">
        <f>+D27+'Variazioni Patrimoniali'!D21</f>
        <v>24000</v>
      </c>
      <c r="F27" s="21">
        <f>+E27+'Variazioni Patrimoniali'!E21</f>
        <v>48000</v>
      </c>
      <c r="G27" s="21">
        <f>+F27+'Variazioni Patrimoniali'!F21</f>
        <v>72000</v>
      </c>
      <c r="H27" s="21">
        <f>+G27+'Variazioni Patrimoniali'!G21</f>
        <v>96000</v>
      </c>
      <c r="I27" s="21">
        <f>+H27+'Variazioni Patrimoniali'!H21</f>
        <v>120000</v>
      </c>
      <c r="J27" s="21">
        <f>+I27+'Variazioni Patrimoniali'!I21</f>
        <v>144000</v>
      </c>
      <c r="K27" s="21">
        <f>+J27+'Variazioni Patrimoniali'!J21</f>
        <v>168000</v>
      </c>
      <c r="L27" s="21">
        <f>+K27+'Variazioni Patrimoniali'!K21</f>
        <v>192000</v>
      </c>
      <c r="M27" s="21">
        <f>+L27+'Variazioni Patrimoniali'!L21</f>
        <v>216000</v>
      </c>
      <c r="N27" s="21">
        <f>+M27+'Variazioni Patrimoniali'!M21</f>
        <v>240000</v>
      </c>
      <c r="O27" s="21">
        <f>+N27+'Variazioni Patrimoniali'!N21</f>
        <v>264000</v>
      </c>
      <c r="P27" s="21">
        <f>+O27+'Variazioni Patrimoniali'!O21</f>
        <v>288000</v>
      </c>
      <c r="Q27" s="21">
        <f>+P27+'Variazioni Patrimoniali'!P21</f>
        <v>312000</v>
      </c>
      <c r="R27" s="21">
        <f>+Q27+'Variazioni Patrimoniali'!Q21</f>
        <v>336000</v>
      </c>
      <c r="S27" s="21">
        <f>+R27+'Variazioni Patrimoniali'!R21</f>
        <v>360000</v>
      </c>
      <c r="T27" s="21">
        <f>+S27+'Variazioni Patrimoniali'!S21</f>
        <v>384000</v>
      </c>
      <c r="U27" s="21">
        <f>+T27+'Variazioni Patrimoniali'!T21</f>
        <v>408000</v>
      </c>
      <c r="V27" s="21">
        <f>+U27+'Variazioni Patrimoniali'!U21</f>
        <v>432000</v>
      </c>
      <c r="W27" s="21">
        <f>+V27+'Variazioni Patrimoniali'!V21</f>
        <v>456000</v>
      </c>
      <c r="X27" s="21">
        <f>+W27+'Variazioni Patrimoniali'!W21</f>
        <v>480000</v>
      </c>
      <c r="Y27" s="21">
        <f>+X27+'Variazioni Patrimoniali'!X21</f>
        <v>504000</v>
      </c>
      <c r="Z27" s="21">
        <f>+Y27+'Variazioni Patrimoniali'!Y21</f>
        <v>528000</v>
      </c>
      <c r="AA27" s="21">
        <f>+Z27+'Variazioni Patrimoniali'!Z21</f>
        <v>552000</v>
      </c>
      <c r="AB27" s="21">
        <f>+AA27+'Variazioni Patrimoniali'!AA21</f>
        <v>576000</v>
      </c>
      <c r="AC27" s="21">
        <f>+AB27+'Variazioni Patrimoniali'!AB21</f>
        <v>600000</v>
      </c>
      <c r="AD27" s="21">
        <f>+AC27+'Variazioni Patrimoniali'!AC21</f>
        <v>624000</v>
      </c>
      <c r="AE27" s="21">
        <f>+AD27+'Variazioni Patrimoniali'!AD21</f>
        <v>648000</v>
      </c>
      <c r="AF27" s="21">
        <f>+AE27+'Variazioni Patrimoniali'!AE21</f>
        <v>672000</v>
      </c>
      <c r="AG27" s="21">
        <f>+AF27+'Variazioni Patrimoniali'!AF21</f>
        <v>696000</v>
      </c>
      <c r="AH27" s="21">
        <f>+AG27+'Variazioni Patrimoniali'!AG21</f>
        <v>720000</v>
      </c>
      <c r="AI27" s="21">
        <f>+AH27+'Variazioni Patrimoniali'!AH21</f>
        <v>744000</v>
      </c>
      <c r="AJ27" s="21">
        <f>+AI27+'Variazioni Patrimoniali'!AI21</f>
        <v>768000</v>
      </c>
      <c r="AK27" s="21">
        <f>+AJ27+'Variazioni Patrimoniali'!AJ21</f>
        <v>792000</v>
      </c>
      <c r="AL27" s="21">
        <f>+AK27+'Variazioni Patrimoniali'!AK21</f>
        <v>816000</v>
      </c>
      <c r="AM27" s="21">
        <f>+AL27+'Variazioni Patrimoniali'!AL21</f>
        <v>840000</v>
      </c>
    </row>
    <row r="28" spans="1:39" x14ac:dyDescent="0.2">
      <c r="B28" s="16" t="s">
        <v>15</v>
      </c>
      <c r="C28" s="21">
        <f>+C29+C30</f>
        <v>0</v>
      </c>
      <c r="D28" s="21">
        <f>+D29+D30</f>
        <v>0</v>
      </c>
      <c r="E28" s="21">
        <f t="shared" ref="E28:I28" si="135">+E29+E30</f>
        <v>120000</v>
      </c>
      <c r="F28" s="21">
        <f t="shared" si="135"/>
        <v>120000</v>
      </c>
      <c r="G28" s="21">
        <f t="shared" si="135"/>
        <v>120000</v>
      </c>
      <c r="H28" s="21">
        <f t="shared" si="135"/>
        <v>120000</v>
      </c>
      <c r="I28" s="21">
        <f t="shared" si="135"/>
        <v>120000</v>
      </c>
      <c r="J28" s="21">
        <f t="shared" ref="J28" si="136">+J29+J30</f>
        <v>120000</v>
      </c>
      <c r="K28" s="21">
        <f t="shared" ref="K28" si="137">+K29+K30</f>
        <v>120000</v>
      </c>
      <c r="L28" s="21">
        <f t="shared" ref="L28" si="138">+L29+L30</f>
        <v>120000</v>
      </c>
      <c r="M28" s="21">
        <f t="shared" ref="M28:N28" si="139">+M29+M30</f>
        <v>120000</v>
      </c>
      <c r="N28" s="21">
        <f t="shared" si="139"/>
        <v>120000</v>
      </c>
      <c r="O28" s="21">
        <f t="shared" ref="O28" si="140">+O29+O30</f>
        <v>120000</v>
      </c>
      <c r="P28" s="21">
        <f t="shared" ref="P28" si="141">+P29+P30</f>
        <v>120000</v>
      </c>
      <c r="Q28" s="21">
        <f t="shared" ref="Q28" si="142">+Q29+Q30</f>
        <v>120000</v>
      </c>
      <c r="R28" s="21">
        <f t="shared" ref="R28:S28" si="143">+R29+R30</f>
        <v>120000</v>
      </c>
      <c r="S28" s="21">
        <f t="shared" si="143"/>
        <v>120000</v>
      </c>
      <c r="T28" s="21">
        <f t="shared" ref="T28" si="144">+T29+T30</f>
        <v>120000</v>
      </c>
      <c r="U28" s="21">
        <f t="shared" ref="U28" si="145">+U29+U30</f>
        <v>120000</v>
      </c>
      <c r="V28" s="21">
        <f t="shared" ref="V28" si="146">+V29+V30</f>
        <v>120000</v>
      </c>
      <c r="W28" s="21">
        <f t="shared" ref="W28:X28" si="147">+W29+W30</f>
        <v>120000</v>
      </c>
      <c r="X28" s="21">
        <f t="shared" si="147"/>
        <v>120000</v>
      </c>
      <c r="Y28" s="21">
        <f t="shared" ref="Y28" si="148">+Y29+Y30</f>
        <v>120000</v>
      </c>
      <c r="Z28" s="21">
        <f t="shared" ref="Z28" si="149">+Z29+Z30</f>
        <v>120000</v>
      </c>
      <c r="AA28" s="21">
        <f t="shared" ref="AA28" si="150">+AA29+AA30</f>
        <v>120000</v>
      </c>
      <c r="AB28" s="21">
        <f t="shared" ref="AB28:AC28" si="151">+AB29+AB30</f>
        <v>120000</v>
      </c>
      <c r="AC28" s="21">
        <f t="shared" si="151"/>
        <v>120000</v>
      </c>
      <c r="AD28" s="21">
        <f t="shared" ref="AD28" si="152">+AD29+AD30</f>
        <v>120000</v>
      </c>
      <c r="AE28" s="21">
        <f t="shared" ref="AE28" si="153">+AE29+AE30</f>
        <v>120000</v>
      </c>
      <c r="AF28" s="21">
        <f t="shared" ref="AF28" si="154">+AF29+AF30</f>
        <v>120000</v>
      </c>
      <c r="AG28" s="21">
        <f t="shared" ref="AG28:AH28" si="155">+AG29+AG30</f>
        <v>120000</v>
      </c>
      <c r="AH28" s="21">
        <f t="shared" si="155"/>
        <v>120000</v>
      </c>
      <c r="AI28" s="21">
        <f t="shared" ref="AI28" si="156">+AI29+AI30</f>
        <v>120000</v>
      </c>
      <c r="AJ28" s="21">
        <f t="shared" ref="AJ28" si="157">+AJ29+AJ30</f>
        <v>120000</v>
      </c>
      <c r="AK28" s="21">
        <f t="shared" ref="AK28" si="158">+AK29+AK30</f>
        <v>120000</v>
      </c>
      <c r="AL28" s="21">
        <f t="shared" ref="AL28:AM28" si="159">+AL29+AL30</f>
        <v>120000</v>
      </c>
      <c r="AM28" s="21">
        <f t="shared" si="159"/>
        <v>120000</v>
      </c>
    </row>
    <row r="29" spans="1:39" x14ac:dyDescent="0.2">
      <c r="A29" s="15" t="s">
        <v>213</v>
      </c>
      <c r="B29" s="18" t="s">
        <v>16</v>
      </c>
      <c r="C29" s="22">
        <f>+M_Pregresso!B25</f>
        <v>0</v>
      </c>
      <c r="D29" s="22">
        <f>+C29+'Variazioni Patrimoniali'!C15</f>
        <v>0</v>
      </c>
      <c r="E29" s="22">
        <f>+D29+'Variazioni Patrimoniali'!D15</f>
        <v>120000</v>
      </c>
      <c r="F29" s="22">
        <f>+E29+'Variazioni Patrimoniali'!E15</f>
        <v>120000</v>
      </c>
      <c r="G29" s="22">
        <f>+F29+'Variazioni Patrimoniali'!F15</f>
        <v>120000</v>
      </c>
      <c r="H29" s="22">
        <f>+G29+'Variazioni Patrimoniali'!G15</f>
        <v>120000</v>
      </c>
      <c r="I29" s="22">
        <f>+H29+'Variazioni Patrimoniali'!H15</f>
        <v>120000</v>
      </c>
      <c r="J29" s="22">
        <f>+I29+'Variazioni Patrimoniali'!I15</f>
        <v>120000</v>
      </c>
      <c r="K29" s="22">
        <f>+J29+'Variazioni Patrimoniali'!J15</f>
        <v>120000</v>
      </c>
      <c r="L29" s="22">
        <f>+K29+'Variazioni Patrimoniali'!K15</f>
        <v>120000</v>
      </c>
      <c r="M29" s="22">
        <f>+L29+'Variazioni Patrimoniali'!L15</f>
        <v>120000</v>
      </c>
      <c r="N29" s="22">
        <f>+M29+'Variazioni Patrimoniali'!M15</f>
        <v>120000</v>
      </c>
      <c r="O29" s="22">
        <f>+N29+'Variazioni Patrimoniali'!N15</f>
        <v>120000</v>
      </c>
      <c r="P29" s="22">
        <f>+O29+'Variazioni Patrimoniali'!O15</f>
        <v>120000</v>
      </c>
      <c r="Q29" s="22">
        <f>+P29+'Variazioni Patrimoniali'!P15</f>
        <v>120000</v>
      </c>
      <c r="R29" s="22">
        <f>+Q29+'Variazioni Patrimoniali'!Q15</f>
        <v>120000</v>
      </c>
      <c r="S29" s="22">
        <f>+R29+'Variazioni Patrimoniali'!R15</f>
        <v>120000</v>
      </c>
      <c r="T29" s="22">
        <f>+S29+'Variazioni Patrimoniali'!S15</f>
        <v>120000</v>
      </c>
      <c r="U29" s="22">
        <f>+T29+'Variazioni Patrimoniali'!T15</f>
        <v>120000</v>
      </c>
      <c r="V29" s="22">
        <f>+U29+'Variazioni Patrimoniali'!U15</f>
        <v>120000</v>
      </c>
      <c r="W29" s="22">
        <f>+V29+'Variazioni Patrimoniali'!V15</f>
        <v>120000</v>
      </c>
      <c r="X29" s="22">
        <f>+W29+'Variazioni Patrimoniali'!W15</f>
        <v>120000</v>
      </c>
      <c r="Y29" s="22">
        <f>+X29+'Variazioni Patrimoniali'!X15</f>
        <v>120000</v>
      </c>
      <c r="Z29" s="22">
        <f>+Y29+'Variazioni Patrimoniali'!Y15</f>
        <v>120000</v>
      </c>
      <c r="AA29" s="22">
        <f>+Z29+'Variazioni Patrimoniali'!Z15</f>
        <v>120000</v>
      </c>
      <c r="AB29" s="22">
        <f>+AA29+'Variazioni Patrimoniali'!AA15</f>
        <v>120000</v>
      </c>
      <c r="AC29" s="22">
        <f>+AB29+'Variazioni Patrimoniali'!AB15</f>
        <v>120000</v>
      </c>
      <c r="AD29" s="22">
        <f>+AC29+'Variazioni Patrimoniali'!AC15</f>
        <v>120000</v>
      </c>
      <c r="AE29" s="22">
        <f>+AD29+'Variazioni Patrimoniali'!AD15</f>
        <v>120000</v>
      </c>
      <c r="AF29" s="22">
        <f>+AE29+'Variazioni Patrimoniali'!AE15</f>
        <v>120000</v>
      </c>
      <c r="AG29" s="22">
        <f>+AF29+'Variazioni Patrimoniali'!AF15</f>
        <v>120000</v>
      </c>
      <c r="AH29" s="22">
        <f>+AG29+'Variazioni Patrimoniali'!AG15</f>
        <v>120000</v>
      </c>
      <c r="AI29" s="22">
        <f>+AH29+'Variazioni Patrimoniali'!AH15</f>
        <v>120000</v>
      </c>
      <c r="AJ29" s="22">
        <f>+AI29+'Variazioni Patrimoniali'!AI15</f>
        <v>120000</v>
      </c>
      <c r="AK29" s="22">
        <f>+AJ29+'Variazioni Patrimoniali'!AJ15</f>
        <v>120000</v>
      </c>
      <c r="AL29" s="22">
        <f>+AK29+'Variazioni Patrimoniali'!AK15</f>
        <v>120000</v>
      </c>
      <c r="AM29" s="22">
        <f>+AL29+'Variazioni Patrimoniali'!AL15</f>
        <v>120000</v>
      </c>
    </row>
    <row r="30" spans="1:39" x14ac:dyDescent="0.2">
      <c r="A30" s="15" t="s">
        <v>214</v>
      </c>
      <c r="B30" s="18" t="s">
        <v>17</v>
      </c>
      <c r="C30" s="22">
        <f>+M_Pregresso!B26</f>
        <v>0</v>
      </c>
      <c r="D30" s="22">
        <f>+C30+'Variazioni Patrimoniali'!C16</f>
        <v>0</v>
      </c>
      <c r="E30" s="22">
        <f>+D30+'Variazioni Patrimoniali'!D16</f>
        <v>0</v>
      </c>
      <c r="F30" s="22">
        <f>+E30+'Variazioni Patrimoniali'!E16</f>
        <v>0</v>
      </c>
      <c r="G30" s="22">
        <f>+F30+'Variazioni Patrimoniali'!F16</f>
        <v>0</v>
      </c>
      <c r="H30" s="22">
        <f>+G30+'Variazioni Patrimoniali'!G16</f>
        <v>0</v>
      </c>
      <c r="I30" s="22">
        <f>+H30+'Variazioni Patrimoniali'!H16</f>
        <v>0</v>
      </c>
      <c r="J30" s="22">
        <f>+I30+'Variazioni Patrimoniali'!I16</f>
        <v>0</v>
      </c>
      <c r="K30" s="22">
        <f>+J30+'Variazioni Patrimoniali'!J16</f>
        <v>0</v>
      </c>
      <c r="L30" s="22">
        <f>+K30+'Variazioni Patrimoniali'!K16</f>
        <v>0</v>
      </c>
      <c r="M30" s="22">
        <f>+L30+'Variazioni Patrimoniali'!L16</f>
        <v>0</v>
      </c>
      <c r="N30" s="22">
        <f>+M30+'Variazioni Patrimoniali'!M16</f>
        <v>0</v>
      </c>
      <c r="O30" s="22">
        <f>+N30+'Variazioni Patrimoniali'!N16</f>
        <v>0</v>
      </c>
      <c r="P30" s="22">
        <f>+O30+'Variazioni Patrimoniali'!O16</f>
        <v>0</v>
      </c>
      <c r="Q30" s="22">
        <f>+P30+'Variazioni Patrimoniali'!P16</f>
        <v>0</v>
      </c>
      <c r="R30" s="22">
        <f>+Q30+'Variazioni Patrimoniali'!Q16</f>
        <v>0</v>
      </c>
      <c r="S30" s="22">
        <f>+R30+'Variazioni Patrimoniali'!R16</f>
        <v>0</v>
      </c>
      <c r="T30" s="22">
        <f>+S30+'Variazioni Patrimoniali'!S16</f>
        <v>0</v>
      </c>
      <c r="U30" s="22">
        <f>+T30+'Variazioni Patrimoniali'!T16</f>
        <v>0</v>
      </c>
      <c r="V30" s="22">
        <f>+U30+'Variazioni Patrimoniali'!U16</f>
        <v>0</v>
      </c>
      <c r="W30" s="22">
        <f>+V30+'Variazioni Patrimoniali'!V16</f>
        <v>0</v>
      </c>
      <c r="X30" s="22">
        <f>+W30+'Variazioni Patrimoniali'!W16</f>
        <v>0</v>
      </c>
      <c r="Y30" s="22">
        <f>+X30+'Variazioni Patrimoniali'!X16</f>
        <v>0</v>
      </c>
      <c r="Z30" s="22">
        <f>+Y30+'Variazioni Patrimoniali'!Y16</f>
        <v>0</v>
      </c>
      <c r="AA30" s="22">
        <f>+Z30+'Variazioni Patrimoniali'!Z16</f>
        <v>0</v>
      </c>
      <c r="AB30" s="22">
        <f>+AA30+'Variazioni Patrimoniali'!AA16</f>
        <v>0</v>
      </c>
      <c r="AC30" s="22">
        <f>+AB30+'Variazioni Patrimoniali'!AB16</f>
        <v>0</v>
      </c>
      <c r="AD30" s="22">
        <f>+AC30+'Variazioni Patrimoniali'!AC16</f>
        <v>0</v>
      </c>
      <c r="AE30" s="22">
        <f>+AD30+'Variazioni Patrimoniali'!AD16</f>
        <v>0</v>
      </c>
      <c r="AF30" s="22">
        <f>+AE30+'Variazioni Patrimoniali'!AE16</f>
        <v>0</v>
      </c>
      <c r="AG30" s="22">
        <f>+AF30+'Variazioni Patrimoniali'!AF16</f>
        <v>0</v>
      </c>
      <c r="AH30" s="22">
        <f>+AG30+'Variazioni Patrimoniali'!AG16</f>
        <v>0</v>
      </c>
      <c r="AI30" s="22">
        <f>+AH30+'Variazioni Patrimoniali'!AH16</f>
        <v>0</v>
      </c>
      <c r="AJ30" s="22">
        <f>+AI30+'Variazioni Patrimoniali'!AI16</f>
        <v>0</v>
      </c>
      <c r="AK30" s="22">
        <f>+AJ30+'Variazioni Patrimoniali'!AJ16</f>
        <v>0</v>
      </c>
      <c r="AL30" s="22">
        <f>+AK30+'Variazioni Patrimoniali'!AK16</f>
        <v>0</v>
      </c>
      <c r="AM30" s="22">
        <f>+AL30+'Variazioni Patrimoniali'!AL16</f>
        <v>0</v>
      </c>
    </row>
    <row r="31" spans="1:39" x14ac:dyDescent="0.2">
      <c r="B31" s="16" t="s">
        <v>18</v>
      </c>
      <c r="C31" s="21">
        <f>+M_Pregresso!B27</f>
        <v>0</v>
      </c>
      <c r="D31" s="21">
        <f>+C31+'Variazioni Patrimoniali'!C22</f>
        <v>0</v>
      </c>
      <c r="E31" s="21">
        <f>+D31+'Variazioni Patrimoniali'!D22</f>
        <v>0</v>
      </c>
      <c r="F31" s="21">
        <f>+E31+'Variazioni Patrimoniali'!E22</f>
        <v>0</v>
      </c>
      <c r="G31" s="21">
        <f>+F31+'Variazioni Patrimoniali'!F22</f>
        <v>0</v>
      </c>
      <c r="H31" s="21">
        <f>+G31+'Variazioni Patrimoniali'!G22</f>
        <v>0</v>
      </c>
      <c r="I31" s="21">
        <f>+H31+'Variazioni Patrimoniali'!H22</f>
        <v>0</v>
      </c>
      <c r="J31" s="21">
        <f>+I31+'Variazioni Patrimoniali'!I22</f>
        <v>0</v>
      </c>
      <c r="K31" s="21">
        <f>+J31+'Variazioni Patrimoniali'!J22</f>
        <v>0</v>
      </c>
      <c r="L31" s="21">
        <f>+K31+'Variazioni Patrimoniali'!K22</f>
        <v>0</v>
      </c>
      <c r="M31" s="21">
        <f>+L31+'Variazioni Patrimoniali'!L22</f>
        <v>0</v>
      </c>
      <c r="N31" s="21">
        <f>+M31+'Variazioni Patrimoniali'!M22</f>
        <v>0</v>
      </c>
      <c r="O31" s="21">
        <f>+N31+'Variazioni Patrimoniali'!N22</f>
        <v>0</v>
      </c>
      <c r="P31" s="21">
        <f>+O31+'Variazioni Patrimoniali'!O22</f>
        <v>0</v>
      </c>
      <c r="Q31" s="21">
        <f>+P31+'Variazioni Patrimoniali'!P22</f>
        <v>0</v>
      </c>
      <c r="R31" s="21">
        <f>+Q31+'Variazioni Patrimoniali'!Q22</f>
        <v>0</v>
      </c>
      <c r="S31" s="21">
        <f>+R31+'Variazioni Patrimoniali'!R22</f>
        <v>0</v>
      </c>
      <c r="T31" s="21">
        <f>+S31+'Variazioni Patrimoniali'!S22</f>
        <v>0</v>
      </c>
      <c r="U31" s="21">
        <f>+T31+'Variazioni Patrimoniali'!T22</f>
        <v>0</v>
      </c>
      <c r="V31" s="21">
        <f>+U31+'Variazioni Patrimoniali'!U22</f>
        <v>0</v>
      </c>
      <c r="W31" s="21">
        <f>+V31+'Variazioni Patrimoniali'!V22</f>
        <v>0</v>
      </c>
      <c r="X31" s="21">
        <f>+W31+'Variazioni Patrimoniali'!W22</f>
        <v>0</v>
      </c>
      <c r="Y31" s="21">
        <f>+X31+'Variazioni Patrimoniali'!X22</f>
        <v>0</v>
      </c>
      <c r="Z31" s="21">
        <f>+Y31+'Variazioni Patrimoniali'!Y22</f>
        <v>0</v>
      </c>
      <c r="AA31" s="21">
        <f>+Z31+'Variazioni Patrimoniali'!Z22</f>
        <v>0</v>
      </c>
      <c r="AB31" s="21">
        <f>+AA31+'Variazioni Patrimoniali'!AA22</f>
        <v>0</v>
      </c>
      <c r="AC31" s="21">
        <f>+AB31+'Variazioni Patrimoniali'!AB22</f>
        <v>0</v>
      </c>
      <c r="AD31" s="21">
        <f>+AC31+'Variazioni Patrimoniali'!AC22</f>
        <v>0</v>
      </c>
      <c r="AE31" s="21">
        <f>+AD31+'Variazioni Patrimoniali'!AD22</f>
        <v>0</v>
      </c>
      <c r="AF31" s="21">
        <f>+AE31+'Variazioni Patrimoniali'!AE22</f>
        <v>0</v>
      </c>
      <c r="AG31" s="21">
        <f>+AF31+'Variazioni Patrimoniali'!AF22</f>
        <v>0</v>
      </c>
      <c r="AH31" s="21">
        <f>+AG31+'Variazioni Patrimoniali'!AG22</f>
        <v>0</v>
      </c>
      <c r="AI31" s="21">
        <f>+AH31+'Variazioni Patrimoniali'!AH22</f>
        <v>0</v>
      </c>
      <c r="AJ31" s="21">
        <f>+AI31+'Variazioni Patrimoniali'!AI22</f>
        <v>0</v>
      </c>
      <c r="AK31" s="21">
        <f>+AJ31+'Variazioni Patrimoniali'!AJ22</f>
        <v>0</v>
      </c>
      <c r="AL31" s="21">
        <f>+AK31+'Variazioni Patrimoniali'!AK22</f>
        <v>0</v>
      </c>
      <c r="AM31" s="21">
        <f>+AL31+'Variazioni Patrimoniali'!AL22</f>
        <v>0</v>
      </c>
    </row>
    <row r="32" spans="1:39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B33" s="16" t="s">
        <v>19</v>
      </c>
      <c r="C33" s="21">
        <f>+C34-C38</f>
        <v>0</v>
      </c>
      <c r="D33" s="21">
        <f>+D34-D38</f>
        <v>450000</v>
      </c>
      <c r="E33" s="21">
        <f t="shared" ref="E33:I33" si="160">+E34-E38</f>
        <v>400000</v>
      </c>
      <c r="F33" s="21">
        <f t="shared" si="160"/>
        <v>350000</v>
      </c>
      <c r="G33" s="21">
        <f t="shared" si="160"/>
        <v>300000</v>
      </c>
      <c r="H33" s="21">
        <f t="shared" si="160"/>
        <v>250000</v>
      </c>
      <c r="I33" s="21">
        <f t="shared" si="160"/>
        <v>200000</v>
      </c>
      <c r="J33" s="21">
        <f t="shared" ref="J33" si="161">+J34-J38</f>
        <v>150000</v>
      </c>
      <c r="K33" s="21">
        <f t="shared" ref="K33" si="162">+K34-K38</f>
        <v>100000</v>
      </c>
      <c r="L33" s="21">
        <f t="shared" ref="L33" si="163">+L34-L38</f>
        <v>50000</v>
      </c>
      <c r="M33" s="21">
        <f t="shared" ref="M33:N33" si="164">+M34-M38</f>
        <v>0</v>
      </c>
      <c r="N33" s="21">
        <f t="shared" si="164"/>
        <v>-50000</v>
      </c>
      <c r="O33" s="21">
        <f t="shared" ref="O33" si="165">+O34-O38</f>
        <v>-100000</v>
      </c>
      <c r="P33" s="21">
        <f t="shared" ref="P33" si="166">+P34-P38</f>
        <v>-150000</v>
      </c>
      <c r="Q33" s="21">
        <f t="shared" ref="Q33" si="167">+Q34-Q38</f>
        <v>-200000</v>
      </c>
      <c r="R33" s="21">
        <f t="shared" ref="R33:S33" si="168">+R34-R38</f>
        <v>-250000</v>
      </c>
      <c r="S33" s="21">
        <f t="shared" si="168"/>
        <v>-300000</v>
      </c>
      <c r="T33" s="21">
        <f t="shared" ref="T33" si="169">+T34-T38</f>
        <v>-350000</v>
      </c>
      <c r="U33" s="21">
        <f t="shared" ref="U33" si="170">+U34-U38</f>
        <v>-400000</v>
      </c>
      <c r="V33" s="21">
        <f t="shared" ref="V33" si="171">+V34-V38</f>
        <v>-450000</v>
      </c>
      <c r="W33" s="21">
        <f t="shared" ref="W33:X33" si="172">+W34-W38</f>
        <v>-500000</v>
      </c>
      <c r="X33" s="21">
        <f t="shared" si="172"/>
        <v>-550000</v>
      </c>
      <c r="Y33" s="21">
        <f t="shared" ref="Y33" si="173">+Y34-Y38</f>
        <v>-600000</v>
      </c>
      <c r="Z33" s="21">
        <f t="shared" ref="Z33" si="174">+Z34-Z38</f>
        <v>-650000</v>
      </c>
      <c r="AA33" s="21">
        <f t="shared" ref="AA33" si="175">+AA34-AA38</f>
        <v>-700000</v>
      </c>
      <c r="AB33" s="21">
        <f t="shared" ref="AB33:AC33" si="176">+AB34-AB38</f>
        <v>-750000</v>
      </c>
      <c r="AC33" s="21">
        <f t="shared" si="176"/>
        <v>-800000</v>
      </c>
      <c r="AD33" s="21">
        <f t="shared" ref="AD33" si="177">+AD34-AD38</f>
        <v>-850000</v>
      </c>
      <c r="AE33" s="21">
        <f t="shared" ref="AE33" si="178">+AE34-AE38</f>
        <v>-900000</v>
      </c>
      <c r="AF33" s="21">
        <f t="shared" ref="AF33" si="179">+AF34-AF38</f>
        <v>-950000</v>
      </c>
      <c r="AG33" s="21">
        <f t="shared" ref="AG33:AH33" si="180">+AG34-AG38</f>
        <v>-1000000</v>
      </c>
      <c r="AH33" s="21">
        <f t="shared" si="180"/>
        <v>-1050000</v>
      </c>
      <c r="AI33" s="21">
        <f t="shared" ref="AI33" si="181">+AI34-AI38</f>
        <v>-1100000</v>
      </c>
      <c r="AJ33" s="21">
        <f t="shared" ref="AJ33" si="182">+AJ34-AJ38</f>
        <v>-1150000</v>
      </c>
      <c r="AK33" s="21">
        <f t="shared" ref="AK33" si="183">+AK34-AK38</f>
        <v>-1200000</v>
      </c>
      <c r="AL33" s="21">
        <f t="shared" ref="AL33:AM33" si="184">+AL34-AL38</f>
        <v>-1250000</v>
      </c>
      <c r="AM33" s="21">
        <f t="shared" si="184"/>
        <v>-1300000</v>
      </c>
    </row>
    <row r="34" spans="1:39" x14ac:dyDescent="0.2">
      <c r="B34" s="16" t="s">
        <v>20</v>
      </c>
      <c r="C34" s="21">
        <f>+SUM(C35:C37)</f>
        <v>0</v>
      </c>
      <c r="D34" s="21">
        <f>+SUM(D35:D37)</f>
        <v>500000</v>
      </c>
      <c r="E34" s="21">
        <f t="shared" ref="E34:I34" si="185">+SUM(E35:E37)</f>
        <v>500000</v>
      </c>
      <c r="F34" s="21">
        <f t="shared" si="185"/>
        <v>500000</v>
      </c>
      <c r="G34" s="21">
        <f t="shared" si="185"/>
        <v>500000</v>
      </c>
      <c r="H34" s="21">
        <f t="shared" si="185"/>
        <v>500000</v>
      </c>
      <c r="I34" s="21">
        <f t="shared" si="185"/>
        <v>500000</v>
      </c>
      <c r="J34" s="21">
        <f t="shared" ref="J34" si="186">+SUM(J35:J37)</f>
        <v>500000</v>
      </c>
      <c r="K34" s="21">
        <f t="shared" ref="K34" si="187">+SUM(K35:K37)</f>
        <v>500000</v>
      </c>
      <c r="L34" s="21">
        <f t="shared" ref="L34" si="188">+SUM(L35:L37)</f>
        <v>500000</v>
      </c>
      <c r="M34" s="21">
        <f t="shared" ref="M34:N34" si="189">+SUM(M35:M37)</f>
        <v>500000</v>
      </c>
      <c r="N34" s="21">
        <f t="shared" si="189"/>
        <v>500000</v>
      </c>
      <c r="O34" s="21">
        <f t="shared" ref="O34" si="190">+SUM(O35:O37)</f>
        <v>500000</v>
      </c>
      <c r="P34" s="21">
        <f t="shared" ref="P34" si="191">+SUM(P35:P37)</f>
        <v>500000</v>
      </c>
      <c r="Q34" s="21">
        <f t="shared" ref="Q34" si="192">+SUM(Q35:Q37)</f>
        <v>500000</v>
      </c>
      <c r="R34" s="21">
        <f t="shared" ref="R34:S34" si="193">+SUM(R35:R37)</f>
        <v>500000</v>
      </c>
      <c r="S34" s="21">
        <f t="shared" si="193"/>
        <v>500000</v>
      </c>
      <c r="T34" s="21">
        <f t="shared" ref="T34" si="194">+SUM(T35:T37)</f>
        <v>500000</v>
      </c>
      <c r="U34" s="21">
        <f t="shared" ref="U34" si="195">+SUM(U35:U37)</f>
        <v>500000</v>
      </c>
      <c r="V34" s="21">
        <f t="shared" ref="V34" si="196">+SUM(V35:V37)</f>
        <v>500000</v>
      </c>
      <c r="W34" s="21">
        <f t="shared" ref="W34:X34" si="197">+SUM(W35:W37)</f>
        <v>500000</v>
      </c>
      <c r="X34" s="21">
        <f t="shared" si="197"/>
        <v>500000</v>
      </c>
      <c r="Y34" s="21">
        <f t="shared" ref="Y34" si="198">+SUM(Y35:Y37)</f>
        <v>500000</v>
      </c>
      <c r="Z34" s="21">
        <f t="shared" ref="Z34" si="199">+SUM(Z35:Z37)</f>
        <v>500000</v>
      </c>
      <c r="AA34" s="21">
        <f t="shared" ref="AA34" si="200">+SUM(AA35:AA37)</f>
        <v>500000</v>
      </c>
      <c r="AB34" s="21">
        <f t="shared" ref="AB34:AC34" si="201">+SUM(AB35:AB37)</f>
        <v>500000</v>
      </c>
      <c r="AC34" s="21">
        <f t="shared" si="201"/>
        <v>500000</v>
      </c>
      <c r="AD34" s="21">
        <f t="shared" ref="AD34" si="202">+SUM(AD35:AD37)</f>
        <v>500000</v>
      </c>
      <c r="AE34" s="21">
        <f t="shared" ref="AE34" si="203">+SUM(AE35:AE37)</f>
        <v>500000</v>
      </c>
      <c r="AF34" s="21">
        <f t="shared" ref="AF34" si="204">+SUM(AF35:AF37)</f>
        <v>500000</v>
      </c>
      <c r="AG34" s="21">
        <f t="shared" ref="AG34:AH34" si="205">+SUM(AG35:AG37)</f>
        <v>500000</v>
      </c>
      <c r="AH34" s="21">
        <f t="shared" si="205"/>
        <v>500000</v>
      </c>
      <c r="AI34" s="21">
        <f t="shared" ref="AI34" si="206">+SUM(AI35:AI37)</f>
        <v>500000</v>
      </c>
      <c r="AJ34" s="21">
        <f t="shared" ref="AJ34" si="207">+SUM(AJ35:AJ37)</f>
        <v>500000</v>
      </c>
      <c r="AK34" s="21">
        <f t="shared" ref="AK34" si="208">+SUM(AK35:AK37)</f>
        <v>500000</v>
      </c>
      <c r="AL34" s="21">
        <f t="shared" ref="AL34:AM34" si="209">+SUM(AL35:AL37)</f>
        <v>500000</v>
      </c>
      <c r="AM34" s="21">
        <f t="shared" si="209"/>
        <v>500000</v>
      </c>
    </row>
    <row r="35" spans="1:39" x14ac:dyDescent="0.2">
      <c r="A35" s="15" t="s">
        <v>216</v>
      </c>
      <c r="B35" s="18" t="s">
        <v>21</v>
      </c>
      <c r="C35" s="22">
        <f>+M_Pregresso!B31</f>
        <v>0</v>
      </c>
      <c r="D35" s="22">
        <f>+C35+'Variazioni Patrimoniali'!C17</f>
        <v>0</v>
      </c>
      <c r="E35" s="22">
        <f>+D35+'Variazioni Patrimoniali'!D17</f>
        <v>0</v>
      </c>
      <c r="F35" s="22">
        <f>+E35+'Variazioni Patrimoniali'!E17</f>
        <v>0</v>
      </c>
      <c r="G35" s="22">
        <f>+F35+'Variazioni Patrimoniali'!F17</f>
        <v>0</v>
      </c>
      <c r="H35" s="22">
        <f>+G35+'Variazioni Patrimoniali'!G17</f>
        <v>0</v>
      </c>
      <c r="I35" s="22">
        <f>+H35+'Variazioni Patrimoniali'!H17</f>
        <v>0</v>
      </c>
      <c r="J35" s="22">
        <f>+I35+'Variazioni Patrimoniali'!I17</f>
        <v>0</v>
      </c>
      <c r="K35" s="22">
        <f>+J35+'Variazioni Patrimoniali'!J17</f>
        <v>0</v>
      </c>
      <c r="L35" s="22">
        <f>+K35+'Variazioni Patrimoniali'!K17</f>
        <v>0</v>
      </c>
      <c r="M35" s="22">
        <f>+L35+'Variazioni Patrimoniali'!L17</f>
        <v>0</v>
      </c>
      <c r="N35" s="22">
        <f>+M35+'Variazioni Patrimoniali'!M17</f>
        <v>0</v>
      </c>
      <c r="O35" s="22">
        <f>+N35+'Variazioni Patrimoniali'!N17</f>
        <v>0</v>
      </c>
      <c r="P35" s="22">
        <f>+O35+'Variazioni Patrimoniali'!O17</f>
        <v>0</v>
      </c>
      <c r="Q35" s="22">
        <f>+P35+'Variazioni Patrimoniali'!P17</f>
        <v>0</v>
      </c>
      <c r="R35" s="22">
        <f>+Q35+'Variazioni Patrimoniali'!Q17</f>
        <v>0</v>
      </c>
      <c r="S35" s="22">
        <f>+R35+'Variazioni Patrimoniali'!R17</f>
        <v>0</v>
      </c>
      <c r="T35" s="22">
        <f>+S35+'Variazioni Patrimoniali'!S17</f>
        <v>0</v>
      </c>
      <c r="U35" s="22">
        <f>+T35+'Variazioni Patrimoniali'!T17</f>
        <v>0</v>
      </c>
      <c r="V35" s="22">
        <f>+U35+'Variazioni Patrimoniali'!U17</f>
        <v>0</v>
      </c>
      <c r="W35" s="22">
        <f>+V35+'Variazioni Patrimoniali'!V17</f>
        <v>0</v>
      </c>
      <c r="X35" s="22">
        <f>+W35+'Variazioni Patrimoniali'!W17</f>
        <v>0</v>
      </c>
      <c r="Y35" s="22">
        <f>+X35+'Variazioni Patrimoniali'!X17</f>
        <v>0</v>
      </c>
      <c r="Z35" s="22">
        <f>+Y35+'Variazioni Patrimoniali'!Y17</f>
        <v>0</v>
      </c>
      <c r="AA35" s="22">
        <f>+Z35+'Variazioni Patrimoniali'!Z17</f>
        <v>0</v>
      </c>
      <c r="AB35" s="22">
        <f>+AA35+'Variazioni Patrimoniali'!AA17</f>
        <v>0</v>
      </c>
      <c r="AC35" s="22">
        <f>+AB35+'Variazioni Patrimoniali'!AB17</f>
        <v>0</v>
      </c>
      <c r="AD35" s="22">
        <f>+AC35+'Variazioni Patrimoniali'!AC17</f>
        <v>0</v>
      </c>
      <c r="AE35" s="22">
        <f>+AD35+'Variazioni Patrimoniali'!AD17</f>
        <v>0</v>
      </c>
      <c r="AF35" s="22">
        <f>+AE35+'Variazioni Patrimoniali'!AE17</f>
        <v>0</v>
      </c>
      <c r="AG35" s="22">
        <f>+AF35+'Variazioni Patrimoniali'!AF17</f>
        <v>0</v>
      </c>
      <c r="AH35" s="22">
        <f>+AG35+'Variazioni Patrimoniali'!AG17</f>
        <v>0</v>
      </c>
      <c r="AI35" s="22">
        <f>+AH35+'Variazioni Patrimoniali'!AH17</f>
        <v>0</v>
      </c>
      <c r="AJ35" s="22">
        <f>+AI35+'Variazioni Patrimoniali'!AI17</f>
        <v>0</v>
      </c>
      <c r="AK35" s="22">
        <f>+AJ35+'Variazioni Patrimoniali'!AJ17</f>
        <v>0</v>
      </c>
      <c r="AL35" s="22">
        <f>+AK35+'Variazioni Patrimoniali'!AK17</f>
        <v>0</v>
      </c>
      <c r="AM35" s="22">
        <f>+AL35+'Variazioni Patrimoniali'!AL17</f>
        <v>0</v>
      </c>
    </row>
    <row r="36" spans="1:39" x14ac:dyDescent="0.2">
      <c r="A36" s="15" t="s">
        <v>217</v>
      </c>
      <c r="B36" s="18" t="s">
        <v>22</v>
      </c>
      <c r="C36" s="22">
        <f>+M_Pregresso!B32</f>
        <v>0</v>
      </c>
      <c r="D36" s="22">
        <f>+C36+'Variazioni Patrimoniali'!C18</f>
        <v>500000</v>
      </c>
      <c r="E36" s="22">
        <f>+D36+'Variazioni Patrimoniali'!D18</f>
        <v>500000</v>
      </c>
      <c r="F36" s="22">
        <f>+E36+'Variazioni Patrimoniali'!E18</f>
        <v>500000</v>
      </c>
      <c r="G36" s="22">
        <f>+F36+'Variazioni Patrimoniali'!F18</f>
        <v>500000</v>
      </c>
      <c r="H36" s="22">
        <f>+G36+'Variazioni Patrimoniali'!G18</f>
        <v>500000</v>
      </c>
      <c r="I36" s="22">
        <f>+H36+'Variazioni Patrimoniali'!H18</f>
        <v>500000</v>
      </c>
      <c r="J36" s="22">
        <f>+I36+'Variazioni Patrimoniali'!I18</f>
        <v>500000</v>
      </c>
      <c r="K36" s="22">
        <f>+J36+'Variazioni Patrimoniali'!J18</f>
        <v>500000</v>
      </c>
      <c r="L36" s="22">
        <f>+K36+'Variazioni Patrimoniali'!K18</f>
        <v>500000</v>
      </c>
      <c r="M36" s="22">
        <f>+L36+'Variazioni Patrimoniali'!L18</f>
        <v>500000</v>
      </c>
      <c r="N36" s="22">
        <f>+M36+'Variazioni Patrimoniali'!M18</f>
        <v>500000</v>
      </c>
      <c r="O36" s="22">
        <f>+N36+'Variazioni Patrimoniali'!N18</f>
        <v>500000</v>
      </c>
      <c r="P36" s="22">
        <f>+O36+'Variazioni Patrimoniali'!O18</f>
        <v>500000</v>
      </c>
      <c r="Q36" s="22">
        <f>+P36+'Variazioni Patrimoniali'!P18</f>
        <v>500000</v>
      </c>
      <c r="R36" s="22">
        <f>+Q36+'Variazioni Patrimoniali'!Q18</f>
        <v>500000</v>
      </c>
      <c r="S36" s="22">
        <f>+R36+'Variazioni Patrimoniali'!R18</f>
        <v>500000</v>
      </c>
      <c r="T36" s="22">
        <f>+S36+'Variazioni Patrimoniali'!S18</f>
        <v>500000</v>
      </c>
      <c r="U36" s="22">
        <f>+T36+'Variazioni Patrimoniali'!T18</f>
        <v>500000</v>
      </c>
      <c r="V36" s="22">
        <f>+U36+'Variazioni Patrimoniali'!U18</f>
        <v>500000</v>
      </c>
      <c r="W36" s="22">
        <f>+V36+'Variazioni Patrimoniali'!V18</f>
        <v>500000</v>
      </c>
      <c r="X36" s="22">
        <f>+W36+'Variazioni Patrimoniali'!W18</f>
        <v>500000</v>
      </c>
      <c r="Y36" s="22">
        <f>+X36+'Variazioni Patrimoniali'!X18</f>
        <v>500000</v>
      </c>
      <c r="Z36" s="22">
        <f>+Y36+'Variazioni Patrimoniali'!Y18</f>
        <v>500000</v>
      </c>
      <c r="AA36" s="22">
        <f>+Z36+'Variazioni Patrimoniali'!Z18</f>
        <v>500000</v>
      </c>
      <c r="AB36" s="22">
        <f>+AA36+'Variazioni Patrimoniali'!AA18</f>
        <v>500000</v>
      </c>
      <c r="AC36" s="22">
        <f>+AB36+'Variazioni Patrimoniali'!AB18</f>
        <v>500000</v>
      </c>
      <c r="AD36" s="22">
        <f>+AC36+'Variazioni Patrimoniali'!AC18</f>
        <v>500000</v>
      </c>
      <c r="AE36" s="22">
        <f>+AD36+'Variazioni Patrimoniali'!AD18</f>
        <v>500000</v>
      </c>
      <c r="AF36" s="22">
        <f>+AE36+'Variazioni Patrimoniali'!AE18</f>
        <v>500000</v>
      </c>
      <c r="AG36" s="22">
        <f>+AF36+'Variazioni Patrimoniali'!AF18</f>
        <v>500000</v>
      </c>
      <c r="AH36" s="22">
        <f>+AG36+'Variazioni Patrimoniali'!AG18</f>
        <v>500000</v>
      </c>
      <c r="AI36" s="22">
        <f>+AH36+'Variazioni Patrimoniali'!AH18</f>
        <v>500000</v>
      </c>
      <c r="AJ36" s="22">
        <f>+AI36+'Variazioni Patrimoniali'!AI18</f>
        <v>500000</v>
      </c>
      <c r="AK36" s="22">
        <f>+AJ36+'Variazioni Patrimoniali'!AJ18</f>
        <v>500000</v>
      </c>
      <c r="AL36" s="22">
        <f>+AK36+'Variazioni Patrimoniali'!AK18</f>
        <v>500000</v>
      </c>
      <c r="AM36" s="22">
        <f>+AL36+'Variazioni Patrimoniali'!AL18</f>
        <v>500000</v>
      </c>
    </row>
    <row r="37" spans="1:39" x14ac:dyDescent="0.2">
      <c r="A37" s="15" t="s">
        <v>218</v>
      </c>
      <c r="B37" s="18" t="s">
        <v>23</v>
      </c>
      <c r="C37" s="22">
        <f>+M_Pregresso!B33</f>
        <v>0</v>
      </c>
      <c r="D37" s="22">
        <f>+C37+'Variazioni Patrimoniali'!C19</f>
        <v>0</v>
      </c>
      <c r="E37" s="22">
        <f>+D37+'Variazioni Patrimoniali'!D19</f>
        <v>0</v>
      </c>
      <c r="F37" s="22">
        <f>+E37+'Variazioni Patrimoniali'!E19</f>
        <v>0</v>
      </c>
      <c r="G37" s="22">
        <f>+F37+'Variazioni Patrimoniali'!F19</f>
        <v>0</v>
      </c>
      <c r="H37" s="22">
        <f>+G37+'Variazioni Patrimoniali'!G19</f>
        <v>0</v>
      </c>
      <c r="I37" s="22">
        <f>+H37+'Variazioni Patrimoniali'!H19</f>
        <v>0</v>
      </c>
      <c r="J37" s="22">
        <f>+I37+'Variazioni Patrimoniali'!I19</f>
        <v>0</v>
      </c>
      <c r="K37" s="22">
        <f>+J37+'Variazioni Patrimoniali'!J19</f>
        <v>0</v>
      </c>
      <c r="L37" s="22">
        <f>+K37+'Variazioni Patrimoniali'!K19</f>
        <v>0</v>
      </c>
      <c r="M37" s="22">
        <f>+L37+'Variazioni Patrimoniali'!L19</f>
        <v>0</v>
      </c>
      <c r="N37" s="22">
        <f>+M37+'Variazioni Patrimoniali'!M19</f>
        <v>0</v>
      </c>
      <c r="O37" s="22">
        <f>+N37+'Variazioni Patrimoniali'!N19</f>
        <v>0</v>
      </c>
      <c r="P37" s="22">
        <f>+O37+'Variazioni Patrimoniali'!O19</f>
        <v>0</v>
      </c>
      <c r="Q37" s="22">
        <f>+P37+'Variazioni Patrimoniali'!P19</f>
        <v>0</v>
      </c>
      <c r="R37" s="22">
        <f>+Q37+'Variazioni Patrimoniali'!Q19</f>
        <v>0</v>
      </c>
      <c r="S37" s="22">
        <f>+R37+'Variazioni Patrimoniali'!R19</f>
        <v>0</v>
      </c>
      <c r="T37" s="22">
        <f>+S37+'Variazioni Patrimoniali'!S19</f>
        <v>0</v>
      </c>
      <c r="U37" s="22">
        <f>+T37+'Variazioni Patrimoniali'!T19</f>
        <v>0</v>
      </c>
      <c r="V37" s="22">
        <f>+U37+'Variazioni Patrimoniali'!U19</f>
        <v>0</v>
      </c>
      <c r="W37" s="22">
        <f>+V37+'Variazioni Patrimoniali'!V19</f>
        <v>0</v>
      </c>
      <c r="X37" s="22">
        <f>+W37+'Variazioni Patrimoniali'!W19</f>
        <v>0</v>
      </c>
      <c r="Y37" s="22">
        <f>+X37+'Variazioni Patrimoniali'!X19</f>
        <v>0</v>
      </c>
      <c r="Z37" s="22">
        <f>+Y37+'Variazioni Patrimoniali'!Y19</f>
        <v>0</v>
      </c>
      <c r="AA37" s="22">
        <f>+Z37+'Variazioni Patrimoniali'!Z19</f>
        <v>0</v>
      </c>
      <c r="AB37" s="22">
        <f>+AA37+'Variazioni Patrimoniali'!AA19</f>
        <v>0</v>
      </c>
      <c r="AC37" s="22">
        <f>+AB37+'Variazioni Patrimoniali'!AB19</f>
        <v>0</v>
      </c>
      <c r="AD37" s="22">
        <f>+AC37+'Variazioni Patrimoniali'!AC19</f>
        <v>0</v>
      </c>
      <c r="AE37" s="22">
        <f>+AD37+'Variazioni Patrimoniali'!AD19</f>
        <v>0</v>
      </c>
      <c r="AF37" s="22">
        <f>+AE37+'Variazioni Patrimoniali'!AE19</f>
        <v>0</v>
      </c>
      <c r="AG37" s="22">
        <f>+AF37+'Variazioni Patrimoniali'!AF19</f>
        <v>0</v>
      </c>
      <c r="AH37" s="22">
        <f>+AG37+'Variazioni Patrimoniali'!AG19</f>
        <v>0</v>
      </c>
      <c r="AI37" s="22">
        <f>+AH37+'Variazioni Patrimoniali'!AH19</f>
        <v>0</v>
      </c>
      <c r="AJ37" s="22">
        <f>+AI37+'Variazioni Patrimoniali'!AI19</f>
        <v>0</v>
      </c>
      <c r="AK37" s="22">
        <f>+AJ37+'Variazioni Patrimoniali'!AJ19</f>
        <v>0</v>
      </c>
      <c r="AL37" s="22">
        <f>+AK37+'Variazioni Patrimoniali'!AK19</f>
        <v>0</v>
      </c>
      <c r="AM37" s="22">
        <f>+AL37+'Variazioni Patrimoniali'!AL19</f>
        <v>0</v>
      </c>
    </row>
    <row r="38" spans="1:39" x14ac:dyDescent="0.2">
      <c r="B38" s="16" t="s">
        <v>24</v>
      </c>
      <c r="C38" s="21">
        <f>+M_Pregresso!B34</f>
        <v>0</v>
      </c>
      <c r="D38" s="21">
        <f>+C38+'Variazioni Patrimoniali'!C20</f>
        <v>50000</v>
      </c>
      <c r="E38" s="21">
        <f>+D38+'Variazioni Patrimoniali'!D20</f>
        <v>100000</v>
      </c>
      <c r="F38" s="21">
        <f>+E38+'Variazioni Patrimoniali'!E20</f>
        <v>150000</v>
      </c>
      <c r="G38" s="21">
        <f>+F38+'Variazioni Patrimoniali'!F20</f>
        <v>200000</v>
      </c>
      <c r="H38" s="21">
        <f>+G38+'Variazioni Patrimoniali'!G20</f>
        <v>250000</v>
      </c>
      <c r="I38" s="21">
        <f>+H38+'Variazioni Patrimoniali'!H20</f>
        <v>300000</v>
      </c>
      <c r="J38" s="21">
        <f>+I38+'Variazioni Patrimoniali'!I20</f>
        <v>350000</v>
      </c>
      <c r="K38" s="21">
        <f>+J38+'Variazioni Patrimoniali'!J20</f>
        <v>400000</v>
      </c>
      <c r="L38" s="21">
        <f>+K38+'Variazioni Patrimoniali'!K20</f>
        <v>450000</v>
      </c>
      <c r="M38" s="21">
        <f>+L38+'Variazioni Patrimoniali'!L20</f>
        <v>500000</v>
      </c>
      <c r="N38" s="21">
        <f>+M38+'Variazioni Patrimoniali'!M20</f>
        <v>550000</v>
      </c>
      <c r="O38" s="21">
        <f>+N38+'Variazioni Patrimoniali'!N20</f>
        <v>600000</v>
      </c>
      <c r="P38" s="21">
        <f>+O38+'Variazioni Patrimoniali'!O20</f>
        <v>650000</v>
      </c>
      <c r="Q38" s="21">
        <f>+P38+'Variazioni Patrimoniali'!P20</f>
        <v>700000</v>
      </c>
      <c r="R38" s="21">
        <f>+Q38+'Variazioni Patrimoniali'!Q20</f>
        <v>750000</v>
      </c>
      <c r="S38" s="21">
        <f>+R38+'Variazioni Patrimoniali'!R20</f>
        <v>800000</v>
      </c>
      <c r="T38" s="21">
        <f>+S38+'Variazioni Patrimoniali'!S20</f>
        <v>850000</v>
      </c>
      <c r="U38" s="21">
        <f>+T38+'Variazioni Patrimoniali'!T20</f>
        <v>900000</v>
      </c>
      <c r="V38" s="21">
        <f>+U38+'Variazioni Patrimoniali'!U20</f>
        <v>950000</v>
      </c>
      <c r="W38" s="21">
        <f>+V38+'Variazioni Patrimoniali'!V20</f>
        <v>1000000</v>
      </c>
      <c r="X38" s="21">
        <f>+W38+'Variazioni Patrimoniali'!W20</f>
        <v>1050000</v>
      </c>
      <c r="Y38" s="21">
        <f>+X38+'Variazioni Patrimoniali'!X20</f>
        <v>1100000</v>
      </c>
      <c r="Z38" s="21">
        <f>+Y38+'Variazioni Patrimoniali'!Y20</f>
        <v>1150000</v>
      </c>
      <c r="AA38" s="21">
        <f>+Z38+'Variazioni Patrimoniali'!Z20</f>
        <v>1200000</v>
      </c>
      <c r="AB38" s="21">
        <f>+AA38+'Variazioni Patrimoniali'!AA20</f>
        <v>1250000</v>
      </c>
      <c r="AC38" s="21">
        <f>+AB38+'Variazioni Patrimoniali'!AB20</f>
        <v>1300000</v>
      </c>
      <c r="AD38" s="21">
        <f>+AC38+'Variazioni Patrimoniali'!AC20</f>
        <v>1350000</v>
      </c>
      <c r="AE38" s="21">
        <f>+AD38+'Variazioni Patrimoniali'!AD20</f>
        <v>1400000</v>
      </c>
      <c r="AF38" s="21">
        <f>+AE38+'Variazioni Patrimoniali'!AE20</f>
        <v>1450000</v>
      </c>
      <c r="AG38" s="21">
        <f>+AF38+'Variazioni Patrimoniali'!AF20</f>
        <v>1500000</v>
      </c>
      <c r="AH38" s="21">
        <f>+AG38+'Variazioni Patrimoniali'!AG20</f>
        <v>1550000</v>
      </c>
      <c r="AI38" s="21">
        <f>+AH38+'Variazioni Patrimoniali'!AH20</f>
        <v>1600000</v>
      </c>
      <c r="AJ38" s="21">
        <f>+AI38+'Variazioni Patrimoniali'!AI20</f>
        <v>1650000</v>
      </c>
      <c r="AK38" s="21">
        <f>+AJ38+'Variazioni Patrimoniali'!AJ20</f>
        <v>1700000</v>
      </c>
      <c r="AL38" s="21">
        <f>+AK38+'Variazioni Patrimoniali'!AK20</f>
        <v>1750000</v>
      </c>
      <c r="AM38" s="21">
        <f>+AL38+'Variazioni Patrimoniali'!AL20</f>
        <v>1800000</v>
      </c>
    </row>
    <row r="39" spans="1:39" ht="12.6" customHeight="1" x14ac:dyDescent="0.2"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2.6" customHeight="1" x14ac:dyDescent="0.2">
      <c r="B40" s="16" t="s">
        <v>284</v>
      </c>
      <c r="C40" s="21">
        <v>0</v>
      </c>
      <c r="D40" s="21">
        <f>+M_Leasing!B22</f>
        <v>0</v>
      </c>
      <c r="E40" s="21">
        <f>+M_Leasing!C22</f>
        <v>0</v>
      </c>
      <c r="F40" s="21">
        <f>+M_Leasing!D22</f>
        <v>9000</v>
      </c>
      <c r="G40" s="21">
        <f>+M_Leasing!E22</f>
        <v>8822.8889551481097</v>
      </c>
      <c r="H40" s="21">
        <f>+M_Leasing!F22</f>
        <v>8635.1512476051066</v>
      </c>
      <c r="I40" s="21">
        <f>+M_Leasing!G22</f>
        <v>8436.149277609522</v>
      </c>
      <c r="J40" s="21">
        <f>+M_Leasing!H22</f>
        <v>8225.2071894142027</v>
      </c>
      <c r="K40" s="21">
        <f>+M_Leasing!I22</f>
        <v>8001.6085759271646</v>
      </c>
      <c r="L40" s="21">
        <f>+M_Leasing!J22</f>
        <v>7764.5940456309045</v>
      </c>
      <c r="M40" s="21">
        <f>+M_Leasing!K22</f>
        <v>7513.3586435168691</v>
      </c>
      <c r="N40" s="21">
        <f>+M_Leasing!L22</f>
        <v>7247.0491172759903</v>
      </c>
      <c r="O40" s="21">
        <f>+M_Leasing!M22</f>
        <v>6964.7610194606596</v>
      </c>
      <c r="P40" s="21">
        <f>+M_Leasing!N22</f>
        <v>6665.5356357764085</v>
      </c>
      <c r="Q40" s="21">
        <f>+M_Leasing!O22</f>
        <v>6348.3567290711035</v>
      </c>
      <c r="R40" s="21">
        <f>+M_Leasing!P22</f>
        <v>6012.1470879634799</v>
      </c>
      <c r="S40" s="21">
        <f>+M_Leasing!Q22</f>
        <v>5655.7648683893985</v>
      </c>
      <c r="T40" s="21">
        <f>+M_Leasing!R22</f>
        <v>5277.9997156408717</v>
      </c>
      <c r="U40" s="21">
        <f>+M_Leasing!S22</f>
        <v>4877.5686537274341</v>
      </c>
      <c r="V40" s="21">
        <f>+M_Leasing!T22</f>
        <v>4453.1117280991903</v>
      </c>
      <c r="W40" s="21">
        <f>+M_Leasing!U22</f>
        <v>4003.1873869332512</v>
      </c>
      <c r="X40" s="21">
        <f>+M_Leasing!V22</f>
        <v>3526.2675852973562</v>
      </c>
      <c r="Y40" s="21">
        <f>+M_Leasing!W22</f>
        <v>3020.7325955633069</v>
      </c>
      <c r="Z40" s="21">
        <f>+M_Leasing!X22</f>
        <v>2484.865506445215</v>
      </c>
      <c r="AA40" s="21">
        <f>+M_Leasing!Y22</f>
        <v>1916.8463919800379</v>
      </c>
      <c r="AB40" s="21">
        <f>+M_Leasing!Z22</f>
        <v>1314.7461306469504</v>
      </c>
      <c r="AC40" s="21">
        <f>+M_Leasing!AA22</f>
        <v>676.51985363387757</v>
      </c>
      <c r="AD40" s="21">
        <f>+M_Leasing!AB22</f>
        <v>2.0008883439004421E-11</v>
      </c>
      <c r="AE40" s="21">
        <f>+M_Leasing!AC22</f>
        <v>0</v>
      </c>
      <c r="AF40" s="21">
        <f>+M_Leasing!AD22</f>
        <v>0</v>
      </c>
      <c r="AG40" s="21">
        <f>+M_Leasing!AE22</f>
        <v>0</v>
      </c>
      <c r="AH40" s="21">
        <f>+M_Leasing!AF22</f>
        <v>0</v>
      </c>
      <c r="AI40" s="21">
        <f>+M_Leasing!AG22</f>
        <v>0</v>
      </c>
      <c r="AJ40" s="21">
        <f>+M_Leasing!AH22</f>
        <v>0</v>
      </c>
      <c r="AK40" s="21">
        <f>+M_Leasing!AI22</f>
        <v>0</v>
      </c>
      <c r="AL40" s="21">
        <f>+M_Leasing!AJ22</f>
        <v>0</v>
      </c>
      <c r="AM40" s="21">
        <f>+M_Leasing!AK22</f>
        <v>0</v>
      </c>
    </row>
    <row r="41" spans="1:39" ht="12.6" customHeight="1" x14ac:dyDescent="0.2"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x14ac:dyDescent="0.2">
      <c r="B42" s="16" t="s">
        <v>280</v>
      </c>
      <c r="C42" s="178">
        <v>0</v>
      </c>
      <c r="D42" s="21">
        <f>+C42+'Variazioni Patrimoniali'!C31</f>
        <v>0</v>
      </c>
      <c r="E42" s="21">
        <f>+D42+'Variazioni Patrimoniali'!D31</f>
        <v>0</v>
      </c>
      <c r="F42" s="21">
        <f>+E42+'Variazioni Patrimoniali'!E31</f>
        <v>100000</v>
      </c>
      <c r="G42" s="21">
        <f>+F42+'Variazioni Patrimoniali'!F31</f>
        <v>100000</v>
      </c>
      <c r="H42" s="21">
        <f>+G42+'Variazioni Patrimoniali'!G31</f>
        <v>50000</v>
      </c>
      <c r="I42" s="21">
        <f>+H42+'Variazioni Patrimoniali'!H31</f>
        <v>50000</v>
      </c>
      <c r="J42" s="21">
        <f>+I42+'Variazioni Patrimoniali'!I31</f>
        <v>50000</v>
      </c>
      <c r="K42" s="21">
        <f>+J42+'Variazioni Patrimoniali'!J31</f>
        <v>50000</v>
      </c>
      <c r="L42" s="21">
        <f>+K42+'Variazioni Patrimoniali'!K31</f>
        <v>50000</v>
      </c>
      <c r="M42" s="21">
        <f>+L42+'Variazioni Patrimoniali'!L31</f>
        <v>50000</v>
      </c>
      <c r="N42" s="21">
        <f>+M42+'Variazioni Patrimoniali'!M31</f>
        <v>50000</v>
      </c>
      <c r="O42" s="21">
        <f>+N42+'Variazioni Patrimoniali'!N31</f>
        <v>50000</v>
      </c>
      <c r="P42" s="21">
        <f>+O42+'Variazioni Patrimoniali'!O31</f>
        <v>50000</v>
      </c>
      <c r="Q42" s="21">
        <f>+P42+'Variazioni Patrimoniali'!P31</f>
        <v>0</v>
      </c>
      <c r="R42" s="21">
        <f>+Q42+'Variazioni Patrimoniali'!Q31</f>
        <v>0</v>
      </c>
      <c r="S42" s="21">
        <f>+R42+'Variazioni Patrimoniali'!R31</f>
        <v>0</v>
      </c>
      <c r="T42" s="21">
        <f>+S42+'Variazioni Patrimoniali'!S31</f>
        <v>0</v>
      </c>
      <c r="U42" s="21">
        <f>+T42+'Variazioni Patrimoniali'!T31</f>
        <v>0</v>
      </c>
      <c r="V42" s="21">
        <f>+U42+'Variazioni Patrimoniali'!U31</f>
        <v>0</v>
      </c>
      <c r="W42" s="21">
        <f>+V42+'Variazioni Patrimoniali'!V31</f>
        <v>0</v>
      </c>
      <c r="X42" s="21">
        <f>+W42+'Variazioni Patrimoniali'!W31</f>
        <v>0</v>
      </c>
      <c r="Y42" s="21">
        <f>+X42+'Variazioni Patrimoniali'!X31</f>
        <v>0</v>
      </c>
      <c r="Z42" s="21">
        <f>+Y42+'Variazioni Patrimoniali'!Y31</f>
        <v>0</v>
      </c>
      <c r="AA42" s="21">
        <f>+Z42+'Variazioni Patrimoniali'!Z31</f>
        <v>0</v>
      </c>
      <c r="AB42" s="21">
        <f>+AA42+'Variazioni Patrimoniali'!AA31</f>
        <v>0</v>
      </c>
      <c r="AC42" s="21">
        <f>+AB42+'Variazioni Patrimoniali'!AB31</f>
        <v>0</v>
      </c>
      <c r="AD42" s="21">
        <f>+AC42+'Variazioni Patrimoniali'!AC31</f>
        <v>0</v>
      </c>
      <c r="AE42" s="21">
        <f>+AD42+'Variazioni Patrimoniali'!AD31</f>
        <v>0</v>
      </c>
      <c r="AF42" s="21">
        <f>+AE42+'Variazioni Patrimoniali'!AE31</f>
        <v>0</v>
      </c>
      <c r="AG42" s="21">
        <f>+AF42+'Variazioni Patrimoniali'!AF31</f>
        <v>0</v>
      </c>
      <c r="AH42" s="21">
        <f>+AG42+'Variazioni Patrimoniali'!AG31</f>
        <v>0</v>
      </c>
      <c r="AI42" s="21">
        <f>+AH42+'Variazioni Patrimoniali'!AH31</f>
        <v>0</v>
      </c>
      <c r="AJ42" s="21">
        <f>+AI42+'Variazioni Patrimoniali'!AI31</f>
        <v>0</v>
      </c>
      <c r="AK42" s="21">
        <f>+AJ42+'Variazioni Patrimoniali'!AJ31</f>
        <v>0</v>
      </c>
      <c r="AL42" s="21">
        <f>+AK42+'Variazioni Patrimoniali'!AK31</f>
        <v>0</v>
      </c>
      <c r="AM42" s="21">
        <f>+AL42+'Variazioni Patrimoniali'!AL31</f>
        <v>0</v>
      </c>
    </row>
    <row r="44" spans="1:39" x14ac:dyDescent="0.2">
      <c r="B44" s="16" t="s">
        <v>25</v>
      </c>
      <c r="C44" s="21">
        <f>+C33+C24+C19+C12+C9+C42+C40</f>
        <v>0</v>
      </c>
      <c r="D44" s="21">
        <f>+D33+D24+D19+D12+D9+D42+D40</f>
        <v>569664</v>
      </c>
      <c r="E44" s="21">
        <f t="shared" ref="E44:AM44" si="210">+E33+E24+E19+E12+E9+E42+E40</f>
        <v>671121.1496</v>
      </c>
      <c r="F44" s="21">
        <f t="shared" si="210"/>
        <v>696392</v>
      </c>
      <c r="G44" s="21">
        <f t="shared" si="210"/>
        <v>632771.00255280733</v>
      </c>
      <c r="H44" s="21">
        <f t="shared" si="210"/>
        <v>517781.13460002391</v>
      </c>
      <c r="I44" s="21">
        <f t="shared" si="210"/>
        <v>453345.37724472058</v>
      </c>
      <c r="J44" s="21">
        <f t="shared" si="210"/>
        <v>389014.89319396747</v>
      </c>
      <c r="K44" s="21">
        <f t="shared" si="210"/>
        <v>324615.17619331327</v>
      </c>
      <c r="L44" s="21">
        <f t="shared" si="210"/>
        <v>260190.60189031679</v>
      </c>
      <c r="M44" s="21">
        <f t="shared" si="210"/>
        <v>195763.07516226562</v>
      </c>
      <c r="N44" s="21">
        <f t="shared" si="210"/>
        <v>131320.50002381357</v>
      </c>
      <c r="O44" s="21">
        <f t="shared" si="210"/>
        <v>66861.931999657711</v>
      </c>
      <c r="P44" s="21">
        <f t="shared" si="210"/>
        <v>5086.4228875423996</v>
      </c>
      <c r="Q44" s="21">
        <f t="shared" si="210"/>
        <v>-112107.04569852482</v>
      </c>
      <c r="R44" s="21">
        <f t="shared" si="210"/>
        <v>-176682.75585222786</v>
      </c>
      <c r="S44" s="21">
        <f t="shared" si="210"/>
        <v>-241156.42280248582</v>
      </c>
      <c r="T44" s="21">
        <f t="shared" si="210"/>
        <v>-305710.38564523507</v>
      </c>
      <c r="U44" s="21">
        <f t="shared" si="210"/>
        <v>-370287.2343029211</v>
      </c>
      <c r="V44" s="21">
        <f t="shared" si="210"/>
        <v>-434888.06267589564</v>
      </c>
      <c r="W44" s="21">
        <f t="shared" si="210"/>
        <v>-492180.3372574473</v>
      </c>
      <c r="X44" s="21">
        <f t="shared" si="210"/>
        <v>-520768.52595823759</v>
      </c>
      <c r="Y44" s="21">
        <f t="shared" si="210"/>
        <v>-549863.59578349337</v>
      </c>
      <c r="Z44" s="21">
        <f t="shared" si="210"/>
        <v>-579476.13348348089</v>
      </c>
      <c r="AA44" s="21">
        <f t="shared" si="210"/>
        <v>-609616.99890339759</v>
      </c>
      <c r="AB44" s="21">
        <f t="shared" si="210"/>
        <v>-639775.48158520099</v>
      </c>
      <c r="AC44" s="21">
        <f t="shared" si="210"/>
        <v>-670484.67616245116</v>
      </c>
      <c r="AD44" s="21">
        <f t="shared" si="210"/>
        <v>-702486.4512363387</v>
      </c>
      <c r="AE44" s="21">
        <f t="shared" si="210"/>
        <v>-730325.5265198471</v>
      </c>
      <c r="AF44" s="21">
        <f t="shared" si="210"/>
        <v>-759400.32797895884</v>
      </c>
      <c r="AG44" s="21">
        <f t="shared" si="210"/>
        <v>-788691.37498221849</v>
      </c>
      <c r="AH44" s="21">
        <f t="shared" si="210"/>
        <v>-818505.99168755766</v>
      </c>
      <c r="AI44" s="21">
        <f t="shared" si="210"/>
        <v>-848852.66967288428</v>
      </c>
      <c r="AJ44" s="21">
        <f t="shared" si="210"/>
        <v>-879740.02860490524</v>
      </c>
      <c r="AK44" s="21">
        <f t="shared" si="210"/>
        <v>-911176.81776478724</v>
      </c>
      <c r="AL44" s="21">
        <f t="shared" si="210"/>
        <v>-943171.91806159192</v>
      </c>
      <c r="AM44" s="21">
        <f t="shared" si="210"/>
        <v>-975734.34400703444</v>
      </c>
    </row>
    <row r="45" spans="1:39" x14ac:dyDescent="0.2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x14ac:dyDescent="0.2">
      <c r="B46" s="16" t="s">
        <v>26</v>
      </c>
      <c r="C46" s="22">
        <v>0</v>
      </c>
      <c r="D46" s="22">
        <f>+C46</f>
        <v>0</v>
      </c>
      <c r="E46" s="22">
        <f t="shared" ref="E46:I46" si="211">+D46</f>
        <v>0</v>
      </c>
      <c r="F46" s="22">
        <f t="shared" si="211"/>
        <v>0</v>
      </c>
      <c r="G46" s="22">
        <f t="shared" si="211"/>
        <v>0</v>
      </c>
      <c r="H46" s="22">
        <f t="shared" si="211"/>
        <v>0</v>
      </c>
      <c r="I46" s="22">
        <f t="shared" si="211"/>
        <v>0</v>
      </c>
      <c r="J46" s="22">
        <f t="shared" ref="J46:AM46" si="212">+I46</f>
        <v>0</v>
      </c>
      <c r="K46" s="22">
        <f t="shared" si="212"/>
        <v>0</v>
      </c>
      <c r="L46" s="22">
        <f t="shared" si="212"/>
        <v>0</v>
      </c>
      <c r="M46" s="22">
        <f t="shared" si="212"/>
        <v>0</v>
      </c>
      <c r="N46" s="22">
        <f t="shared" si="212"/>
        <v>0</v>
      </c>
      <c r="O46" s="22">
        <f t="shared" si="212"/>
        <v>0</v>
      </c>
      <c r="P46" s="22">
        <f t="shared" si="212"/>
        <v>0</v>
      </c>
      <c r="Q46" s="22">
        <f t="shared" si="212"/>
        <v>0</v>
      </c>
      <c r="R46" s="22">
        <f t="shared" si="212"/>
        <v>0</v>
      </c>
      <c r="S46" s="22">
        <f t="shared" si="212"/>
        <v>0</v>
      </c>
      <c r="T46" s="22">
        <f t="shared" si="212"/>
        <v>0</v>
      </c>
      <c r="U46" s="22">
        <f t="shared" si="212"/>
        <v>0</v>
      </c>
      <c r="V46" s="22">
        <f t="shared" si="212"/>
        <v>0</v>
      </c>
      <c r="W46" s="22">
        <f t="shared" si="212"/>
        <v>0</v>
      </c>
      <c r="X46" s="22">
        <f t="shared" si="212"/>
        <v>0</v>
      </c>
      <c r="Y46" s="22">
        <f t="shared" si="212"/>
        <v>0</v>
      </c>
      <c r="Z46" s="22">
        <f t="shared" si="212"/>
        <v>0</v>
      </c>
      <c r="AA46" s="22">
        <f t="shared" si="212"/>
        <v>0</v>
      </c>
      <c r="AB46" s="22">
        <f t="shared" si="212"/>
        <v>0</v>
      </c>
      <c r="AC46" s="22">
        <f t="shared" si="212"/>
        <v>0</v>
      </c>
      <c r="AD46" s="22">
        <f t="shared" si="212"/>
        <v>0</v>
      </c>
      <c r="AE46" s="22">
        <f t="shared" si="212"/>
        <v>0</v>
      </c>
      <c r="AF46" s="22">
        <f t="shared" si="212"/>
        <v>0</v>
      </c>
      <c r="AG46" s="22">
        <f t="shared" si="212"/>
        <v>0</v>
      </c>
      <c r="AH46" s="22">
        <f t="shared" si="212"/>
        <v>0</v>
      </c>
      <c r="AI46" s="22">
        <f t="shared" si="212"/>
        <v>0</v>
      </c>
      <c r="AJ46" s="22">
        <f t="shared" si="212"/>
        <v>0</v>
      </c>
      <c r="AK46" s="22">
        <f t="shared" si="212"/>
        <v>0</v>
      </c>
      <c r="AL46" s="22">
        <f t="shared" si="212"/>
        <v>0</v>
      </c>
      <c r="AM46" s="22">
        <f t="shared" si="212"/>
        <v>0</v>
      </c>
    </row>
    <row r="48" spans="1:39" x14ac:dyDescent="0.2">
      <c r="B48" s="16" t="s">
        <v>27</v>
      </c>
      <c r="C48" s="21">
        <f>+C49</f>
        <v>0</v>
      </c>
      <c r="D48" s="21">
        <f>+D49</f>
        <v>632708</v>
      </c>
      <c r="E48" s="21">
        <f t="shared" ref="E48:I48" si="213">+E49</f>
        <v>762343.18333333335</v>
      </c>
      <c r="F48" s="21">
        <f t="shared" si="213"/>
        <v>681546.46176388895</v>
      </c>
      <c r="G48" s="21">
        <f t="shared" si="213"/>
        <v>656843.00327213074</v>
      </c>
      <c r="H48" s="21">
        <f t="shared" si="213"/>
        <v>578661.21270172379</v>
      </c>
      <c r="I48" s="21">
        <f t="shared" si="213"/>
        <v>551191.84197633935</v>
      </c>
      <c r="J48" s="21">
        <f t="shared" ref="J48" si="214">+J49</f>
        <v>524147.17155783763</v>
      </c>
      <c r="K48" s="21">
        <f t="shared" ref="K48" si="215">+K49</f>
        <v>487361.0130261532</v>
      </c>
      <c r="L48" s="21">
        <f t="shared" ref="L48" si="216">+L49</f>
        <v>450855.30197790358</v>
      </c>
      <c r="M48" s="21">
        <f t="shared" ref="M48:N48" si="217">+M49</f>
        <v>414660.15689489158</v>
      </c>
      <c r="N48" s="21">
        <f t="shared" si="217"/>
        <v>378771.96357350843</v>
      </c>
      <c r="O48" s="21">
        <f t="shared" ref="O48" si="218">+O49</f>
        <v>343198.43151182053</v>
      </c>
      <c r="P48" s="21">
        <f t="shared" ref="P48" si="219">+P49</f>
        <v>307947.48007093254</v>
      </c>
      <c r="Q48" s="21">
        <f t="shared" ref="Q48" si="220">+Q49</f>
        <v>216847.17996876067</v>
      </c>
      <c r="R48" s="21">
        <f t="shared" ref="R48:S48" si="221">+R49</f>
        <v>178551.68707263746</v>
      </c>
      <c r="S48" s="21">
        <f t="shared" si="221"/>
        <v>140714.42706928519</v>
      </c>
      <c r="T48" s="21">
        <f t="shared" ref="T48" si="222">+T49</f>
        <v>103163.20268926736</v>
      </c>
      <c r="U48" s="21">
        <f t="shared" ref="U48" si="223">+U49</f>
        <v>65965.272767920498</v>
      </c>
      <c r="V48" s="21">
        <f t="shared" ref="V48" si="224">+V49</f>
        <v>29129.836868726081</v>
      </c>
      <c r="W48" s="21">
        <f t="shared" ref="W48:X48" si="225">+W49</f>
        <v>0</v>
      </c>
      <c r="X48" s="21">
        <f t="shared" si="225"/>
        <v>0</v>
      </c>
      <c r="Y48" s="21">
        <f t="shared" ref="Y48" si="226">+Y49</f>
        <v>0</v>
      </c>
      <c r="Z48" s="21">
        <f t="shared" ref="Z48" si="227">+Z49</f>
        <v>0</v>
      </c>
      <c r="AA48" s="21">
        <f t="shared" ref="AA48" si="228">+AA49</f>
        <v>0</v>
      </c>
      <c r="AB48" s="21">
        <f t="shared" ref="AB48:AC48" si="229">+AB49</f>
        <v>0</v>
      </c>
      <c r="AC48" s="21">
        <f t="shared" si="229"/>
        <v>0</v>
      </c>
      <c r="AD48" s="21">
        <f t="shared" ref="AD48" si="230">+AD49</f>
        <v>0</v>
      </c>
      <c r="AE48" s="21">
        <f t="shared" ref="AE48" si="231">+AE49</f>
        <v>0</v>
      </c>
      <c r="AF48" s="21">
        <f t="shared" ref="AF48" si="232">+AF49</f>
        <v>0</v>
      </c>
      <c r="AG48" s="21">
        <f t="shared" ref="AG48:AH48" si="233">+AG49</f>
        <v>0</v>
      </c>
      <c r="AH48" s="21">
        <f t="shared" si="233"/>
        <v>0</v>
      </c>
      <c r="AI48" s="21">
        <f t="shared" ref="AI48" si="234">+AI49</f>
        <v>0</v>
      </c>
      <c r="AJ48" s="21">
        <f t="shared" ref="AJ48" si="235">+AJ49</f>
        <v>0</v>
      </c>
      <c r="AK48" s="21">
        <f t="shared" ref="AK48" si="236">+AK49</f>
        <v>0</v>
      </c>
      <c r="AL48" s="21">
        <f t="shared" ref="AL48:AM48" si="237">+AL49</f>
        <v>0</v>
      </c>
      <c r="AM48" s="21">
        <f t="shared" si="237"/>
        <v>0</v>
      </c>
    </row>
    <row r="49" spans="2:39" x14ac:dyDescent="0.2">
      <c r="B49" s="18" t="s">
        <v>28</v>
      </c>
      <c r="C49" s="22">
        <f>+M_Pregresso!B43</f>
        <v>0</v>
      </c>
      <c r="D49" s="22">
        <f>+IF('Flussi Cassaanno'!D32&lt;0,-'Flussi Cassaanno'!D32,0)</f>
        <v>632708</v>
      </c>
      <c r="E49" s="22">
        <f>+IF('Flussi Cassaanno'!E32&lt;0,-'Flussi Cassaanno'!E32,0)</f>
        <v>762343.18333333335</v>
      </c>
      <c r="F49" s="22">
        <f>+IF('Flussi Cassaanno'!F32&lt;0,-'Flussi Cassaanno'!F32,0)</f>
        <v>681546.46176388895</v>
      </c>
      <c r="G49" s="22">
        <f>+IF('Flussi Cassaanno'!G32&lt;0,-'Flussi Cassaanno'!G32,0)</f>
        <v>656843.00327213074</v>
      </c>
      <c r="H49" s="22">
        <f>+IF('Flussi Cassaanno'!H32&lt;0,-'Flussi Cassaanno'!H32,0)</f>
        <v>578661.21270172379</v>
      </c>
      <c r="I49" s="22">
        <f>+IF('Flussi Cassaanno'!I32&lt;0,-'Flussi Cassaanno'!I32,0)</f>
        <v>551191.84197633935</v>
      </c>
      <c r="J49" s="22">
        <f>+IF('Flussi Cassaanno'!J32&lt;0,-'Flussi Cassaanno'!J32,0)</f>
        <v>524147.17155783763</v>
      </c>
      <c r="K49" s="22">
        <f>+IF('Flussi Cassaanno'!K32&lt;0,-'Flussi Cassaanno'!K32,0)</f>
        <v>487361.0130261532</v>
      </c>
      <c r="L49" s="22">
        <f>+IF('Flussi Cassaanno'!L32&lt;0,-'Flussi Cassaanno'!L32,0)</f>
        <v>450855.30197790358</v>
      </c>
      <c r="M49" s="22">
        <f>+IF('Flussi Cassaanno'!M32&lt;0,-'Flussi Cassaanno'!M32,0)</f>
        <v>414660.15689489158</v>
      </c>
      <c r="N49" s="22">
        <f>+IF('Flussi Cassaanno'!N32&lt;0,-'Flussi Cassaanno'!N32,0)</f>
        <v>378771.96357350843</v>
      </c>
      <c r="O49" s="22">
        <f>+IF('Flussi Cassaanno'!O32&lt;0,-'Flussi Cassaanno'!O32,0)</f>
        <v>343198.43151182053</v>
      </c>
      <c r="P49" s="22">
        <f>+IF('Flussi Cassaanno'!P32&lt;0,-'Flussi Cassaanno'!P32,0)</f>
        <v>307947.48007093254</v>
      </c>
      <c r="Q49" s="22">
        <f>+IF('Flussi Cassaanno'!Q32&lt;0,-'Flussi Cassaanno'!Q32,0)</f>
        <v>216847.17996876067</v>
      </c>
      <c r="R49" s="22">
        <f>+IF('Flussi Cassaanno'!R32&lt;0,-'Flussi Cassaanno'!R32,0)</f>
        <v>178551.68707263746</v>
      </c>
      <c r="S49" s="22">
        <f>+IF('Flussi Cassaanno'!S32&lt;0,-'Flussi Cassaanno'!S32,0)</f>
        <v>140714.42706928519</v>
      </c>
      <c r="T49" s="22">
        <f>+IF('Flussi Cassaanno'!T32&lt;0,-'Flussi Cassaanno'!T32,0)</f>
        <v>103163.20268926736</v>
      </c>
      <c r="U49" s="22">
        <f>+IF('Flussi Cassaanno'!U32&lt;0,-'Flussi Cassaanno'!U32,0)</f>
        <v>65965.272767920498</v>
      </c>
      <c r="V49" s="22">
        <f>+IF('Flussi Cassaanno'!V32&lt;0,-'Flussi Cassaanno'!V32,0)</f>
        <v>29129.836868726081</v>
      </c>
      <c r="W49" s="22">
        <f>+IF('Flussi Cassaanno'!W32&lt;0,-'Flussi Cassaanno'!W32,0)</f>
        <v>0</v>
      </c>
      <c r="X49" s="22">
        <f>+IF('Flussi Cassaanno'!X32&lt;0,-'Flussi Cassaanno'!X32,0)</f>
        <v>0</v>
      </c>
      <c r="Y49" s="22">
        <f>+IF('Flussi Cassaanno'!Y32&lt;0,-'Flussi Cassaanno'!Y32,0)</f>
        <v>0</v>
      </c>
      <c r="Z49" s="22">
        <f>+IF('Flussi Cassaanno'!Z32&lt;0,-'Flussi Cassaanno'!Z32,0)</f>
        <v>0</v>
      </c>
      <c r="AA49" s="22">
        <f>+IF('Flussi Cassaanno'!AA32&lt;0,-'Flussi Cassaanno'!AA32,0)</f>
        <v>0</v>
      </c>
      <c r="AB49" s="22">
        <f>+IF('Flussi Cassaanno'!AB32&lt;0,-'Flussi Cassaanno'!AB32,0)</f>
        <v>0</v>
      </c>
      <c r="AC49" s="22">
        <f>+IF('Flussi Cassaanno'!AC32&lt;0,-'Flussi Cassaanno'!AC32,0)</f>
        <v>0</v>
      </c>
      <c r="AD49" s="22">
        <f>+IF('Flussi Cassaanno'!AD32&lt;0,-'Flussi Cassaanno'!AD32,0)</f>
        <v>0</v>
      </c>
      <c r="AE49" s="22">
        <f>+IF('Flussi Cassaanno'!AE32&lt;0,-'Flussi Cassaanno'!AE32,0)</f>
        <v>0</v>
      </c>
      <c r="AF49" s="22">
        <f>+IF('Flussi Cassaanno'!AF32&lt;0,-'Flussi Cassaanno'!AF32,0)</f>
        <v>0</v>
      </c>
      <c r="AG49" s="22">
        <f>+IF('Flussi Cassaanno'!AG32&lt;0,-'Flussi Cassaanno'!AG32,0)</f>
        <v>0</v>
      </c>
      <c r="AH49" s="22">
        <f>+IF('Flussi Cassaanno'!AH32&lt;0,-'Flussi Cassaanno'!AH32,0)</f>
        <v>0</v>
      </c>
      <c r="AI49" s="22">
        <f>+IF('Flussi Cassaanno'!AI32&lt;0,-'Flussi Cassaanno'!AI32,0)</f>
        <v>0</v>
      </c>
      <c r="AJ49" s="22">
        <f>+IF('Flussi Cassaanno'!AJ32&lt;0,-'Flussi Cassaanno'!AJ32,0)</f>
        <v>0</v>
      </c>
      <c r="AK49" s="22">
        <f>+IF('Flussi Cassaanno'!AK32&lt;0,-'Flussi Cassaanno'!AK32,0)</f>
        <v>0</v>
      </c>
      <c r="AL49" s="22">
        <f>+IF('Flussi Cassaanno'!AL32&lt;0,-'Flussi Cassaanno'!AL32,0)</f>
        <v>0</v>
      </c>
      <c r="AM49" s="22">
        <f>+IF('Flussi Cassaanno'!AM32&lt;0,-'Flussi Cassaanno'!AM32,0)</f>
        <v>0</v>
      </c>
    </row>
    <row r="50" spans="2:39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x14ac:dyDescent="0.2">
      <c r="B51" s="16" t="s">
        <v>29</v>
      </c>
      <c r="C51" s="21">
        <f>+C52+SUM(C55:C60)</f>
        <v>0</v>
      </c>
      <c r="D51" s="21">
        <f>+D52+SUM(D55:D60)</f>
        <v>-29429.640000000014</v>
      </c>
      <c r="E51" s="21">
        <f t="shared" ref="E51:I51" si="238">+E52+SUM(E55:E60)</f>
        <v>-6255.0000000000127</v>
      </c>
      <c r="F51" s="21">
        <f t="shared" si="238"/>
        <v>16008.687022249955</v>
      </c>
      <c r="G51" s="21">
        <f t="shared" si="238"/>
        <v>35004.092669250756</v>
      </c>
      <c r="H51" s="21">
        <f t="shared" si="238"/>
        <v>56423.585560155014</v>
      </c>
      <c r="I51" s="21">
        <f t="shared" si="238"/>
        <v>77843.468024513539</v>
      </c>
      <c r="J51" s="21">
        <f t="shared" ref="J51" si="239">+J52+SUM(J55:J60)</f>
        <v>99263.76343673357</v>
      </c>
      <c r="K51" s="21">
        <f t="shared" ref="K51" si="240">+K52+SUM(K55:K60)</f>
        <v>120684.49657368683</v>
      </c>
      <c r="L51" s="21">
        <f t="shared" ref="L51" si="241">+L52+SUM(L55:L60)</f>
        <v>142105.69369885727</v>
      </c>
      <c r="M51" s="21">
        <f t="shared" ref="M51:N51" si="242">+M52+SUM(M55:M60)</f>
        <v>163527.38265153792</v>
      </c>
      <c r="N51" s="21">
        <f t="shared" si="242"/>
        <v>184949.59294137941</v>
      </c>
      <c r="O51" s="21">
        <f t="shared" ref="O51" si="243">+O52+SUM(O55:O60)</f>
        <v>206372.35584861139</v>
      </c>
      <c r="P51" s="21">
        <f t="shared" ref="P51" si="244">+P52+SUM(P55:P60)</f>
        <v>227405.70453027729</v>
      </c>
      <c r="Q51" s="21">
        <f t="shared" ref="Q51" si="245">+Q52+SUM(Q55:Q60)</f>
        <v>249219.67413284315</v>
      </c>
      <c r="R51" s="21">
        <f t="shared" ref="R51:S51" si="246">+R52+SUM(R55:R60)</f>
        <v>271034.30191156297</v>
      </c>
      <c r="S51" s="21">
        <f t="shared" si="246"/>
        <v>292849.62735700596</v>
      </c>
      <c r="T51" s="21">
        <f t="shared" ref="T51" si="247">+T52+SUM(T55:T60)</f>
        <v>314665.6923291756</v>
      </c>
      <c r="U51" s="21">
        <f t="shared" ref="U51" si="248">+U52+SUM(U55:U60)</f>
        <v>336482.54119967535</v>
      </c>
      <c r="V51" s="21">
        <f t="shared" ref="V51" si="249">+V52+SUM(V55:V60)</f>
        <v>358300.22100240504</v>
      </c>
      <c r="W51" s="21">
        <f t="shared" ref="W51:X51" si="250">+W52+SUM(W55:W60)</f>
        <v>380118.7815932986</v>
      </c>
      <c r="X51" s="21">
        <f t="shared" si="250"/>
        <v>401938.27581964573</v>
      </c>
      <c r="Y51" s="21">
        <f t="shared" ref="Y51" si="251">+Y52+SUM(Y55:Y60)</f>
        <v>423758.75969957368</v>
      </c>
      <c r="Z51" s="21">
        <f t="shared" ref="Z51" si="252">+Z52+SUM(Z55:Z60)</f>
        <v>445580.29261229734</v>
      </c>
      <c r="AA51" s="21">
        <f t="shared" ref="AA51" si="253">+AA52+SUM(AA55:AA60)</f>
        <v>467402.9374997844</v>
      </c>
      <c r="AB51" s="21">
        <f t="shared" ref="AB51:AC51" si="254">+AB52+SUM(AB55:AB60)</f>
        <v>489226.76108052069</v>
      </c>
      <c r="AC51" s="21">
        <f t="shared" si="254"/>
        <v>511051.83407610119</v>
      </c>
      <c r="AD51" s="21">
        <f t="shared" ref="AD51" si="255">+AD52+SUM(AD55:AD60)</f>
        <v>532839.2314514165</v>
      </c>
      <c r="AE51" s="21">
        <f t="shared" ref="AE51" si="256">+AE52+SUM(AE55:AE60)</f>
        <v>555072.26139679563</v>
      </c>
      <c r="AF51" s="21">
        <f t="shared" ref="AF51" si="257">+AF52+SUM(AF55:AF60)</f>
        <v>576575.99999999988</v>
      </c>
      <c r="AG51" s="21">
        <f t="shared" ref="AG51:AH51" si="258">+AG52+SUM(AG55:AG60)</f>
        <v>598378.99999999988</v>
      </c>
      <c r="AH51" s="21">
        <f t="shared" si="258"/>
        <v>620181.99999999988</v>
      </c>
      <c r="AI51" s="21">
        <f t="shared" ref="AI51" si="259">+AI52+SUM(AI55:AI60)</f>
        <v>641984.99999999988</v>
      </c>
      <c r="AJ51" s="21">
        <f t="shared" ref="AJ51" si="260">+AJ52+SUM(AJ55:AJ60)</f>
        <v>663787.99999999988</v>
      </c>
      <c r="AK51" s="21">
        <f t="shared" ref="AK51" si="261">+AK52+SUM(AK55:AK60)</f>
        <v>685590.99999999988</v>
      </c>
      <c r="AL51" s="21">
        <f t="shared" ref="AL51:AM51" si="262">+AL52+SUM(AL55:AL60)</f>
        <v>707394</v>
      </c>
      <c r="AM51" s="21">
        <f t="shared" si="262"/>
        <v>729197</v>
      </c>
    </row>
    <row r="52" spans="2:39" x14ac:dyDescent="0.2">
      <c r="B52" s="18" t="s">
        <v>30</v>
      </c>
      <c r="C52" s="21">
        <f>+C53+C54</f>
        <v>0</v>
      </c>
      <c r="D52" s="21">
        <f>+D53+D54</f>
        <v>23846.999999999993</v>
      </c>
      <c r="E52" s="21">
        <f t="shared" ref="E52:I52" si="263">+E53+E54</f>
        <v>-6906.0000000000109</v>
      </c>
      <c r="F52" s="21">
        <f t="shared" si="263"/>
        <v>6940.9999999999854</v>
      </c>
      <c r="G52" s="21">
        <f t="shared" si="263"/>
        <v>20787.999999999978</v>
      </c>
      <c r="H52" s="21">
        <f t="shared" si="263"/>
        <v>34634.999999999971</v>
      </c>
      <c r="I52" s="21">
        <f t="shared" si="263"/>
        <v>48481.999999999971</v>
      </c>
      <c r="J52" s="21">
        <f t="shared" ref="J52" si="264">+J53+J54</f>
        <v>62328.999999999971</v>
      </c>
      <c r="K52" s="21">
        <f t="shared" ref="K52" si="265">+K53+K54</f>
        <v>76175.999999999971</v>
      </c>
      <c r="L52" s="21">
        <f t="shared" ref="L52" si="266">+L53+L54</f>
        <v>90022.999999999971</v>
      </c>
      <c r="M52" s="21">
        <f t="shared" ref="M52:N52" si="267">+M53+M54</f>
        <v>103869.99999999997</v>
      </c>
      <c r="N52" s="21">
        <f t="shared" si="267"/>
        <v>117716.99999999997</v>
      </c>
      <c r="O52" s="21">
        <f t="shared" ref="O52" si="268">+O53+O54</f>
        <v>131563.99999999997</v>
      </c>
      <c r="P52" s="21">
        <f t="shared" ref="P52" si="269">+P53+P54</f>
        <v>145410.99999999997</v>
      </c>
      <c r="Q52" s="21">
        <f t="shared" ref="Q52" si="270">+Q53+Q54</f>
        <v>159257.99999999997</v>
      </c>
      <c r="R52" s="21">
        <f t="shared" ref="R52:S52" si="271">+R53+R54</f>
        <v>173104.99999999997</v>
      </c>
      <c r="S52" s="21">
        <f t="shared" si="271"/>
        <v>186951.99999999997</v>
      </c>
      <c r="T52" s="21">
        <f t="shared" ref="T52" si="272">+T53+T54</f>
        <v>200798.99999999997</v>
      </c>
      <c r="U52" s="21">
        <f t="shared" ref="U52" si="273">+U53+U54</f>
        <v>214645.99999999997</v>
      </c>
      <c r="V52" s="21">
        <f t="shared" ref="V52" si="274">+V53+V54</f>
        <v>228492.99999999994</v>
      </c>
      <c r="W52" s="21">
        <f t="shared" ref="W52:X52" si="275">+W53+W54</f>
        <v>242339.99999999994</v>
      </c>
      <c r="X52" s="21">
        <f t="shared" si="275"/>
        <v>256186.99999999994</v>
      </c>
      <c r="Y52" s="21">
        <f t="shared" ref="Y52" si="276">+Y53+Y54</f>
        <v>270033.99999999994</v>
      </c>
      <c r="Z52" s="21">
        <f t="shared" ref="Z52" si="277">+Z53+Z54</f>
        <v>283880.99999999994</v>
      </c>
      <c r="AA52" s="21">
        <f t="shared" ref="AA52" si="278">+AA53+AA54</f>
        <v>297727.99999999994</v>
      </c>
      <c r="AB52" s="21">
        <f t="shared" ref="AB52:AC52" si="279">+AB53+AB54</f>
        <v>311574.99999999994</v>
      </c>
      <c r="AC52" s="21">
        <f t="shared" si="279"/>
        <v>325421.99999999994</v>
      </c>
      <c r="AD52" s="21">
        <f t="shared" ref="AD52" si="280">+AD53+AD54</f>
        <v>339268.99999999994</v>
      </c>
      <c r="AE52" s="21">
        <f t="shared" ref="AE52" si="281">+AE53+AE54</f>
        <v>353115.99999999994</v>
      </c>
      <c r="AF52" s="21">
        <f t="shared" ref="AF52" si="282">+AF53+AF54</f>
        <v>366962.99999999994</v>
      </c>
      <c r="AG52" s="21">
        <f t="shared" ref="AG52:AH52" si="283">+AG53+AG54</f>
        <v>380809.99999999994</v>
      </c>
      <c r="AH52" s="21">
        <f t="shared" si="283"/>
        <v>394656.99999999994</v>
      </c>
      <c r="AI52" s="21">
        <f t="shared" ref="AI52" si="284">+AI53+AI54</f>
        <v>408503.99999999994</v>
      </c>
      <c r="AJ52" s="21">
        <f t="shared" ref="AJ52" si="285">+AJ53+AJ54</f>
        <v>422350.99999999994</v>
      </c>
      <c r="AK52" s="21">
        <f t="shared" ref="AK52" si="286">+AK53+AK54</f>
        <v>436197.99999999994</v>
      </c>
      <c r="AL52" s="21">
        <f t="shared" ref="AL52:AM52" si="287">+AL53+AL54</f>
        <v>450044.99999999994</v>
      </c>
      <c r="AM52" s="21">
        <f t="shared" si="287"/>
        <v>463891.99999999994</v>
      </c>
    </row>
    <row r="53" spans="2:39" x14ac:dyDescent="0.2">
      <c r="B53" s="18" t="s">
        <v>31</v>
      </c>
      <c r="C53" s="22">
        <f>+M_Pregresso!B47</f>
        <v>0</v>
      </c>
      <c r="D53" s="22">
        <f>+C53+'Variazioni Patrimoniali'!C10</f>
        <v>13846.999999999995</v>
      </c>
      <c r="E53" s="22">
        <f>+D53+'Variazioni Patrimoniali'!D10</f>
        <v>27693.999999999989</v>
      </c>
      <c r="F53" s="22">
        <f>+E53+'Variazioni Patrimoniali'!E10</f>
        <v>41540.999999999985</v>
      </c>
      <c r="G53" s="22">
        <f>+F53+'Variazioni Patrimoniali'!F10</f>
        <v>55387.999999999978</v>
      </c>
      <c r="H53" s="22">
        <f>+G53+'Variazioni Patrimoniali'!G10</f>
        <v>69234.999999999971</v>
      </c>
      <c r="I53" s="22">
        <f>+H53+'Variazioni Patrimoniali'!H10</f>
        <v>83081.999999999971</v>
      </c>
      <c r="J53" s="22">
        <f>+I53+'Variazioni Patrimoniali'!I10</f>
        <v>96928.999999999971</v>
      </c>
      <c r="K53" s="22">
        <f>+J53+'Variazioni Patrimoniali'!J10</f>
        <v>110775.99999999997</v>
      </c>
      <c r="L53" s="22">
        <f>+K53+'Variazioni Patrimoniali'!K10</f>
        <v>124622.99999999997</v>
      </c>
      <c r="M53" s="22">
        <f>+L53+'Variazioni Patrimoniali'!L10</f>
        <v>138469.99999999997</v>
      </c>
      <c r="N53" s="22">
        <f>+M53+'Variazioni Patrimoniali'!M10</f>
        <v>152316.99999999997</v>
      </c>
      <c r="O53" s="22">
        <f>+N53+'Variazioni Patrimoniali'!N10</f>
        <v>166163.99999999997</v>
      </c>
      <c r="P53" s="22">
        <f>+O53+'Variazioni Patrimoniali'!O10</f>
        <v>180010.99999999997</v>
      </c>
      <c r="Q53" s="22">
        <f>+P53+'Variazioni Patrimoniali'!P10</f>
        <v>193857.99999999997</v>
      </c>
      <c r="R53" s="22">
        <f>+Q53+'Variazioni Patrimoniali'!Q10</f>
        <v>207704.99999999997</v>
      </c>
      <c r="S53" s="22">
        <f>+R53+'Variazioni Patrimoniali'!R10</f>
        <v>221551.99999999997</v>
      </c>
      <c r="T53" s="22">
        <f>+S53+'Variazioni Patrimoniali'!S10</f>
        <v>235398.99999999997</v>
      </c>
      <c r="U53" s="22">
        <f>+T53+'Variazioni Patrimoniali'!T10</f>
        <v>249245.99999999997</v>
      </c>
      <c r="V53" s="22">
        <f>+U53+'Variazioni Patrimoniali'!U10</f>
        <v>263092.99999999994</v>
      </c>
      <c r="W53" s="22">
        <f>+V53+'Variazioni Patrimoniali'!V10</f>
        <v>276939.99999999994</v>
      </c>
      <c r="X53" s="22">
        <f>+W53+'Variazioni Patrimoniali'!W10</f>
        <v>290786.99999999994</v>
      </c>
      <c r="Y53" s="22">
        <f>+X53+'Variazioni Patrimoniali'!X10</f>
        <v>304633.99999999994</v>
      </c>
      <c r="Z53" s="22">
        <f>+Y53+'Variazioni Patrimoniali'!Y10</f>
        <v>318480.99999999994</v>
      </c>
      <c r="AA53" s="22">
        <f>+Z53+'Variazioni Patrimoniali'!Z10</f>
        <v>332327.99999999994</v>
      </c>
      <c r="AB53" s="22">
        <f>+AA53+'Variazioni Patrimoniali'!AA10</f>
        <v>346174.99999999994</v>
      </c>
      <c r="AC53" s="22">
        <f>+AB53+'Variazioni Patrimoniali'!AB10</f>
        <v>360021.99999999994</v>
      </c>
      <c r="AD53" s="22">
        <f>+AC53+'Variazioni Patrimoniali'!AC10</f>
        <v>373868.99999999994</v>
      </c>
      <c r="AE53" s="22">
        <f>+AD53+'Variazioni Patrimoniali'!AD10</f>
        <v>387715.99999999994</v>
      </c>
      <c r="AF53" s="22">
        <f>+AE53+'Variazioni Patrimoniali'!AE10</f>
        <v>401562.99999999994</v>
      </c>
      <c r="AG53" s="22">
        <f>+AF53+'Variazioni Patrimoniali'!AF10</f>
        <v>415409.99999999994</v>
      </c>
      <c r="AH53" s="22">
        <f>+AG53+'Variazioni Patrimoniali'!AG10</f>
        <v>429256.99999999994</v>
      </c>
      <c r="AI53" s="22">
        <f>+AH53+'Variazioni Patrimoniali'!AH10</f>
        <v>443103.99999999994</v>
      </c>
      <c r="AJ53" s="22">
        <f>+AI53+'Variazioni Patrimoniali'!AI10</f>
        <v>456950.99999999994</v>
      </c>
      <c r="AK53" s="22">
        <f>+AJ53+'Variazioni Patrimoniali'!AJ10</f>
        <v>470797.99999999994</v>
      </c>
      <c r="AL53" s="22">
        <f>+AK53+'Variazioni Patrimoniali'!AK10</f>
        <v>484644.99999999994</v>
      </c>
      <c r="AM53" s="22">
        <f>+AL53+'Variazioni Patrimoniali'!AL10</f>
        <v>498491.99999999994</v>
      </c>
    </row>
    <row r="54" spans="2:39" x14ac:dyDescent="0.2">
      <c r="B54" s="18" t="s">
        <v>32</v>
      </c>
      <c r="C54" s="22">
        <f>+M_Pregresso!B48</f>
        <v>0</v>
      </c>
      <c r="D54" s="22">
        <f>+C54+'Variazioni Patrimoniali'!C23</f>
        <v>10000</v>
      </c>
      <c r="E54" s="22">
        <f>+D54+'Variazioni Patrimoniali'!D23</f>
        <v>-34600</v>
      </c>
      <c r="F54" s="22">
        <f>+E54+'Variazioni Patrimoniali'!E23</f>
        <v>-34600</v>
      </c>
      <c r="G54" s="22">
        <f>+F54+'Variazioni Patrimoniali'!F23</f>
        <v>-34600</v>
      </c>
      <c r="H54" s="22">
        <f>+G54+'Variazioni Patrimoniali'!G23</f>
        <v>-34600</v>
      </c>
      <c r="I54" s="22">
        <f>+H54+'Variazioni Patrimoniali'!H23</f>
        <v>-34600</v>
      </c>
      <c r="J54" s="22">
        <f>+I54+'Variazioni Patrimoniali'!I23</f>
        <v>-34600</v>
      </c>
      <c r="K54" s="22">
        <f>+J54+'Variazioni Patrimoniali'!J23</f>
        <v>-34600</v>
      </c>
      <c r="L54" s="22">
        <f>+K54+'Variazioni Patrimoniali'!K23</f>
        <v>-34600</v>
      </c>
      <c r="M54" s="22">
        <f>+L54+'Variazioni Patrimoniali'!L23</f>
        <v>-34600</v>
      </c>
      <c r="N54" s="22">
        <f>+M54+'Variazioni Patrimoniali'!M23</f>
        <v>-34600</v>
      </c>
      <c r="O54" s="22">
        <f>+N54+'Variazioni Patrimoniali'!N23</f>
        <v>-34600</v>
      </c>
      <c r="P54" s="22">
        <f>+O54+'Variazioni Patrimoniali'!O23</f>
        <v>-34600</v>
      </c>
      <c r="Q54" s="22">
        <f>+P54+'Variazioni Patrimoniali'!P23</f>
        <v>-34600</v>
      </c>
      <c r="R54" s="22">
        <f>+Q54+'Variazioni Patrimoniali'!Q23</f>
        <v>-34600</v>
      </c>
      <c r="S54" s="22">
        <f>+R54+'Variazioni Patrimoniali'!R23</f>
        <v>-34600</v>
      </c>
      <c r="T54" s="22">
        <f>+S54+'Variazioni Patrimoniali'!S23</f>
        <v>-34600</v>
      </c>
      <c r="U54" s="22">
        <f>+T54+'Variazioni Patrimoniali'!T23</f>
        <v>-34600</v>
      </c>
      <c r="V54" s="22">
        <f>+U54+'Variazioni Patrimoniali'!U23</f>
        <v>-34600</v>
      </c>
      <c r="W54" s="22">
        <f>+V54+'Variazioni Patrimoniali'!V23</f>
        <v>-34600</v>
      </c>
      <c r="X54" s="22">
        <f>+W54+'Variazioni Patrimoniali'!W23</f>
        <v>-34600</v>
      </c>
      <c r="Y54" s="22">
        <f>+X54+'Variazioni Patrimoniali'!X23</f>
        <v>-34600</v>
      </c>
      <c r="Z54" s="22">
        <f>+Y54+'Variazioni Patrimoniali'!Y23</f>
        <v>-34600</v>
      </c>
      <c r="AA54" s="22">
        <f>+Z54+'Variazioni Patrimoniali'!Z23</f>
        <v>-34600</v>
      </c>
      <c r="AB54" s="22">
        <f>+AA54+'Variazioni Patrimoniali'!AA23</f>
        <v>-34600</v>
      </c>
      <c r="AC54" s="22">
        <f>+AB54+'Variazioni Patrimoniali'!AB23</f>
        <v>-34600</v>
      </c>
      <c r="AD54" s="22">
        <f>+AC54+'Variazioni Patrimoniali'!AC23</f>
        <v>-34600</v>
      </c>
      <c r="AE54" s="22">
        <f>+AD54+'Variazioni Patrimoniali'!AD23</f>
        <v>-34600</v>
      </c>
      <c r="AF54" s="22">
        <f>+AE54+'Variazioni Patrimoniali'!AE23</f>
        <v>-34600</v>
      </c>
      <c r="AG54" s="22">
        <f>+AF54+'Variazioni Patrimoniali'!AF23</f>
        <v>-34600</v>
      </c>
      <c r="AH54" s="22">
        <f>+AG54+'Variazioni Patrimoniali'!AG23</f>
        <v>-34600</v>
      </c>
      <c r="AI54" s="22">
        <f>+AH54+'Variazioni Patrimoniali'!AH23</f>
        <v>-34600</v>
      </c>
      <c r="AJ54" s="22">
        <f>+AI54+'Variazioni Patrimoniali'!AI23</f>
        <v>-34600</v>
      </c>
      <c r="AK54" s="22">
        <f>+AJ54+'Variazioni Patrimoniali'!AJ23</f>
        <v>-34600</v>
      </c>
      <c r="AL54" s="22">
        <f>+AK54+'Variazioni Patrimoniali'!AK23</f>
        <v>-34600</v>
      </c>
      <c r="AM54" s="22">
        <f>+AL54+'Variazioni Patrimoniali'!AL23</f>
        <v>-34600</v>
      </c>
    </row>
    <row r="55" spans="2:39" x14ac:dyDescent="0.2">
      <c r="B55" s="18" t="s">
        <v>33</v>
      </c>
      <c r="C55" s="22">
        <f>+M_Pregresso!B49</f>
        <v>0</v>
      </c>
      <c r="D55" s="22">
        <f>+C55+'Variazioni Patrimoniali'!C24</f>
        <v>0</v>
      </c>
      <c r="E55" s="22">
        <f>+D55+'Variazioni Patrimoniali'!D24</f>
        <v>0</v>
      </c>
      <c r="F55" s="22">
        <f>+E55+'Variazioni Patrimoniali'!E24</f>
        <v>0</v>
      </c>
      <c r="G55" s="22">
        <f>+F55+'Variazioni Patrimoniali'!F24</f>
        <v>0</v>
      </c>
      <c r="H55" s="22">
        <f>+G55+'Variazioni Patrimoniali'!G24</f>
        <v>0</v>
      </c>
      <c r="I55" s="22">
        <f>+H55+'Variazioni Patrimoniali'!H24</f>
        <v>0</v>
      </c>
      <c r="J55" s="22">
        <f>+I55+'Variazioni Patrimoniali'!I24</f>
        <v>0</v>
      </c>
      <c r="K55" s="22">
        <f>+J55+'Variazioni Patrimoniali'!J24</f>
        <v>0</v>
      </c>
      <c r="L55" s="22">
        <f>+K55+'Variazioni Patrimoniali'!K24</f>
        <v>0</v>
      </c>
      <c r="M55" s="22">
        <f>+L55+'Variazioni Patrimoniali'!L24</f>
        <v>0</v>
      </c>
      <c r="N55" s="22">
        <f>+M55+'Variazioni Patrimoniali'!M24</f>
        <v>0</v>
      </c>
      <c r="O55" s="22">
        <f>+N55+'Variazioni Patrimoniali'!N24</f>
        <v>0</v>
      </c>
      <c r="P55" s="22">
        <f>+O55+'Variazioni Patrimoniali'!O24</f>
        <v>0</v>
      </c>
      <c r="Q55" s="22">
        <f>+P55+'Variazioni Patrimoniali'!P24</f>
        <v>0</v>
      </c>
      <c r="R55" s="22">
        <f>+Q55+'Variazioni Patrimoniali'!Q24</f>
        <v>0</v>
      </c>
      <c r="S55" s="22">
        <f>+R55+'Variazioni Patrimoniali'!R24</f>
        <v>0</v>
      </c>
      <c r="T55" s="22">
        <f>+S55+'Variazioni Patrimoniali'!S24</f>
        <v>0</v>
      </c>
      <c r="U55" s="22">
        <f>+T55+'Variazioni Patrimoniali'!T24</f>
        <v>0</v>
      </c>
      <c r="V55" s="22">
        <f>+U55+'Variazioni Patrimoniali'!U24</f>
        <v>0</v>
      </c>
      <c r="W55" s="22">
        <f>+V55+'Variazioni Patrimoniali'!V24</f>
        <v>0</v>
      </c>
      <c r="X55" s="22">
        <f>+W55+'Variazioni Patrimoniali'!W24</f>
        <v>0</v>
      </c>
      <c r="Y55" s="22">
        <f>+X55+'Variazioni Patrimoniali'!X24</f>
        <v>0</v>
      </c>
      <c r="Z55" s="22">
        <f>+Y55+'Variazioni Patrimoniali'!Y24</f>
        <v>0</v>
      </c>
      <c r="AA55" s="22">
        <f>+Z55+'Variazioni Patrimoniali'!Z24</f>
        <v>0</v>
      </c>
      <c r="AB55" s="22">
        <f>+AA55+'Variazioni Patrimoniali'!AA24</f>
        <v>0</v>
      </c>
      <c r="AC55" s="22">
        <f>+AB55+'Variazioni Patrimoniali'!AB24</f>
        <v>0</v>
      </c>
      <c r="AD55" s="22">
        <f>+AC55+'Variazioni Patrimoniali'!AC24</f>
        <v>0</v>
      </c>
      <c r="AE55" s="22">
        <f>+AD55+'Variazioni Patrimoniali'!AD24</f>
        <v>0</v>
      </c>
      <c r="AF55" s="22">
        <f>+AE55+'Variazioni Patrimoniali'!AE24</f>
        <v>0</v>
      </c>
      <c r="AG55" s="22">
        <f>+AF55+'Variazioni Patrimoniali'!AF24</f>
        <v>0</v>
      </c>
      <c r="AH55" s="22">
        <f>+AG55+'Variazioni Patrimoniali'!AG24</f>
        <v>0</v>
      </c>
      <c r="AI55" s="22">
        <f>+AH55+'Variazioni Patrimoniali'!AH24</f>
        <v>0</v>
      </c>
      <c r="AJ55" s="22">
        <f>+AI55+'Variazioni Patrimoniali'!AI24</f>
        <v>0</v>
      </c>
      <c r="AK55" s="22">
        <f>+AJ55+'Variazioni Patrimoniali'!AJ24</f>
        <v>0</v>
      </c>
      <c r="AL55" s="22">
        <f>+AK55+'Variazioni Patrimoniali'!AK24</f>
        <v>0</v>
      </c>
      <c r="AM55" s="22">
        <f>+AL55+'Variazioni Patrimoniali'!AL24</f>
        <v>0</v>
      </c>
    </row>
    <row r="56" spans="2:39" x14ac:dyDescent="0.2">
      <c r="B56" s="18" t="s">
        <v>34</v>
      </c>
      <c r="C56" s="22">
        <f>+M_Pregresso!B50</f>
        <v>0</v>
      </c>
      <c r="D56" s="22">
        <f>+C56+'Variazioni Patrimoniali'!C26</f>
        <v>650.99999999999807</v>
      </c>
      <c r="E56" s="22">
        <f>+D56+'Variazioni Patrimoniali'!D26</f>
        <v>650.99999999999784</v>
      </c>
      <c r="F56" s="22">
        <f>+E56+'Variazioni Patrimoniali'!E26</f>
        <v>650.99999999999784</v>
      </c>
      <c r="G56" s="22">
        <f>+F56+'Variazioni Patrimoniali'!F26</f>
        <v>650.99999999999784</v>
      </c>
      <c r="H56" s="22">
        <f>+G56+'Variazioni Patrimoniali'!G26</f>
        <v>650.99999999999727</v>
      </c>
      <c r="I56" s="22">
        <f>+H56+'Variazioni Patrimoniali'!H26</f>
        <v>650.99999999999659</v>
      </c>
      <c r="J56" s="22">
        <f>+I56+'Variazioni Patrimoniali'!I26</f>
        <v>650.9999999999975</v>
      </c>
      <c r="K56" s="22">
        <f>+J56+'Variazioni Patrimoniali'!J26</f>
        <v>650.9999999999975</v>
      </c>
      <c r="L56" s="22">
        <f>+K56+'Variazioni Patrimoniali'!K26</f>
        <v>650.9999999999975</v>
      </c>
      <c r="M56" s="22">
        <f>+L56+'Variazioni Patrimoniali'!L26</f>
        <v>650.9999999999975</v>
      </c>
      <c r="N56" s="22">
        <f>+M56+'Variazioni Patrimoniali'!M26</f>
        <v>650.9999999999975</v>
      </c>
      <c r="O56" s="22">
        <f>+N56+'Variazioni Patrimoniali'!N26</f>
        <v>650.9999999999975</v>
      </c>
      <c r="P56" s="22">
        <f>+O56+'Variazioni Patrimoniali'!O26</f>
        <v>650.99999999999818</v>
      </c>
      <c r="Q56" s="22">
        <f>+P56+'Variazioni Patrimoniali'!P26</f>
        <v>650.99999999999818</v>
      </c>
      <c r="R56" s="22">
        <f>+Q56+'Variazioni Patrimoniali'!Q26</f>
        <v>650.99999999999818</v>
      </c>
      <c r="S56" s="22">
        <f>+R56+'Variazioni Patrimoniali'!R26</f>
        <v>650.99999999999818</v>
      </c>
      <c r="T56" s="22">
        <f>+S56+'Variazioni Patrimoniali'!S26</f>
        <v>650.99999999999818</v>
      </c>
      <c r="U56" s="22">
        <f>+T56+'Variazioni Patrimoniali'!T26</f>
        <v>650.99999999999818</v>
      </c>
      <c r="V56" s="22">
        <f>+U56+'Variazioni Patrimoniali'!U26</f>
        <v>650.99999999999886</v>
      </c>
      <c r="W56" s="22">
        <f>+V56+'Variazioni Patrimoniali'!V26</f>
        <v>650.99999999999955</v>
      </c>
      <c r="X56" s="22">
        <f>+W56+'Variazioni Patrimoniali'!W26</f>
        <v>650.99999999999955</v>
      </c>
      <c r="Y56" s="22">
        <f>+X56+'Variazioni Patrimoniali'!X26</f>
        <v>650.99999999999955</v>
      </c>
      <c r="Z56" s="22">
        <f>+Y56+'Variazioni Patrimoniali'!Y26</f>
        <v>651.00000000000023</v>
      </c>
      <c r="AA56" s="22">
        <f>+Z56+'Variazioni Patrimoniali'!Z26</f>
        <v>651.00000000000091</v>
      </c>
      <c r="AB56" s="22">
        <f>+AA56+'Variazioni Patrimoniali'!AA26</f>
        <v>651.00000000000045</v>
      </c>
      <c r="AC56" s="22">
        <f>+AB56+'Variazioni Patrimoniali'!AB26</f>
        <v>651.00000000000045</v>
      </c>
      <c r="AD56" s="22">
        <f>+AC56+'Variazioni Patrimoniali'!AC26</f>
        <v>651.00000000000114</v>
      </c>
      <c r="AE56" s="22">
        <f>+AD56+'Variazioni Patrimoniali'!AD26</f>
        <v>651.00000000000114</v>
      </c>
      <c r="AF56" s="22">
        <f>+AE56+'Variazioni Patrimoniali'!AE26</f>
        <v>651.00000000000023</v>
      </c>
      <c r="AG56" s="22">
        <f>+AF56+'Variazioni Patrimoniali'!AF26</f>
        <v>651.00000000000023</v>
      </c>
      <c r="AH56" s="22">
        <f>+AG56+'Variazioni Patrimoniali'!AG26</f>
        <v>651.00000000000068</v>
      </c>
      <c r="AI56" s="22">
        <f>+AH56+'Variazioni Patrimoniali'!AH26</f>
        <v>651.00000000000068</v>
      </c>
      <c r="AJ56" s="22">
        <f>+AI56+'Variazioni Patrimoniali'!AI26</f>
        <v>651.00000000000136</v>
      </c>
      <c r="AK56" s="22">
        <f>+AJ56+'Variazioni Patrimoniali'!AJ26</f>
        <v>651.00000000000205</v>
      </c>
      <c r="AL56" s="22">
        <f>+AK56+'Variazioni Patrimoniali'!AK26</f>
        <v>651.00000000000205</v>
      </c>
      <c r="AM56" s="22">
        <f>+AL56+'Variazioni Patrimoniali'!AL26</f>
        <v>651.00000000000136</v>
      </c>
    </row>
    <row r="57" spans="2:39" x14ac:dyDescent="0.2">
      <c r="B57" s="18" t="s">
        <v>35</v>
      </c>
      <c r="C57" s="22">
        <f>+M_Pregresso!B51</f>
        <v>0</v>
      </c>
      <c r="D57" s="22">
        <f>+'Liquidazione Iva'!D18</f>
        <v>0</v>
      </c>
      <c r="E57" s="22">
        <f>+'Liquidazione Iva'!E18</f>
        <v>0</v>
      </c>
      <c r="F57" s="22">
        <f>+'Liquidazione Iva'!F18</f>
        <v>0</v>
      </c>
      <c r="G57" s="22">
        <f>+'Liquidazione Iva'!G18</f>
        <v>0</v>
      </c>
      <c r="H57" s="22">
        <f>+'Liquidazione Iva'!H18</f>
        <v>0</v>
      </c>
      <c r="I57" s="22">
        <f>+'Liquidazione Iva'!I18</f>
        <v>0</v>
      </c>
      <c r="J57" s="22">
        <f>+'Liquidazione Iva'!J18</f>
        <v>0</v>
      </c>
      <c r="K57" s="22">
        <f>+'Liquidazione Iva'!K18</f>
        <v>0</v>
      </c>
      <c r="L57" s="22">
        <f>+'Liquidazione Iva'!L18</f>
        <v>0</v>
      </c>
      <c r="M57" s="22">
        <f>+'Liquidazione Iva'!M18</f>
        <v>0</v>
      </c>
      <c r="N57" s="22">
        <f>+'Liquidazione Iva'!N18</f>
        <v>0</v>
      </c>
      <c r="O57" s="22">
        <f>+'Liquidazione Iva'!O18</f>
        <v>0</v>
      </c>
      <c r="P57" s="22">
        <f>+'Liquidazione Iva'!P18</f>
        <v>0</v>
      </c>
      <c r="Q57" s="22">
        <f>+'Liquidazione Iva'!Q18</f>
        <v>0</v>
      </c>
      <c r="R57" s="22">
        <f>+'Liquidazione Iva'!R18</f>
        <v>0</v>
      </c>
      <c r="S57" s="22">
        <f>+'Liquidazione Iva'!S18</f>
        <v>0</v>
      </c>
      <c r="T57" s="22">
        <f>+'Liquidazione Iva'!T18</f>
        <v>0</v>
      </c>
      <c r="U57" s="22">
        <f>+'Liquidazione Iva'!U18</f>
        <v>0</v>
      </c>
      <c r="V57" s="22">
        <f>+'Liquidazione Iva'!V18</f>
        <v>0</v>
      </c>
      <c r="W57" s="22">
        <f>+'Liquidazione Iva'!W18</f>
        <v>0</v>
      </c>
      <c r="X57" s="22">
        <f>+'Liquidazione Iva'!X18</f>
        <v>0</v>
      </c>
      <c r="Y57" s="22">
        <f>+'Liquidazione Iva'!Y18</f>
        <v>0</v>
      </c>
      <c r="Z57" s="22">
        <f>+'Liquidazione Iva'!Z18</f>
        <v>0</v>
      </c>
      <c r="AA57" s="22">
        <f>+'Liquidazione Iva'!AA18</f>
        <v>0</v>
      </c>
      <c r="AB57" s="22">
        <f>+'Liquidazione Iva'!AB18</f>
        <v>0</v>
      </c>
      <c r="AC57" s="22">
        <f>+'Liquidazione Iva'!AC18</f>
        <v>0</v>
      </c>
      <c r="AD57" s="22">
        <f>+'Liquidazione Iva'!AD18</f>
        <v>0</v>
      </c>
      <c r="AE57" s="22">
        <f>+'Liquidazione Iva'!AE18</f>
        <v>0</v>
      </c>
      <c r="AF57" s="22">
        <f>+'Liquidazione Iva'!AF18</f>
        <v>0</v>
      </c>
      <c r="AG57" s="22">
        <f>+'Liquidazione Iva'!AG18</f>
        <v>0</v>
      </c>
      <c r="AH57" s="22">
        <f>+'Liquidazione Iva'!AH18</f>
        <v>0</v>
      </c>
      <c r="AI57" s="22">
        <f>+'Liquidazione Iva'!AI18</f>
        <v>0</v>
      </c>
      <c r="AJ57" s="22">
        <f>+'Liquidazione Iva'!AJ18</f>
        <v>0</v>
      </c>
      <c r="AK57" s="22">
        <f>+'Liquidazione Iva'!AK18</f>
        <v>0</v>
      </c>
      <c r="AL57" s="22">
        <f>+'Liquidazione Iva'!AL18</f>
        <v>0</v>
      </c>
      <c r="AM57" s="22">
        <f>+'Liquidazione Iva'!AM18</f>
        <v>0</v>
      </c>
    </row>
    <row r="58" spans="2:39" x14ac:dyDescent="0.2">
      <c r="B58" s="18" t="s">
        <v>36</v>
      </c>
      <c r="C58" s="22">
        <f>+M_Pregresso!B52</f>
        <v>0</v>
      </c>
      <c r="D58" s="22">
        <f>+C58+'Variazioni Patrimoniali'!C28</f>
        <v>-53927.640000000007</v>
      </c>
      <c r="E58" s="22">
        <f>+D58+'Variazioni Patrimoniali'!D28</f>
        <v>0</v>
      </c>
      <c r="F58" s="22">
        <f>+E58+'Variazioni Patrimoniali'!E28</f>
        <v>8416.6870222499711</v>
      </c>
      <c r="G58" s="22">
        <f>+F58+'Variazioni Patrimoniali'!F28</f>
        <v>13565.092669250778</v>
      </c>
      <c r="H58" s="22">
        <f>+G58+'Variazioni Patrimoniali'!G28</f>
        <v>21137.585560155043</v>
      </c>
      <c r="I58" s="22">
        <f>+H58+'Variazioni Patrimoniali'!H28</f>
        <v>28710.468024513575</v>
      </c>
      <c r="J58" s="22">
        <f>+I58+'Variazioni Patrimoniali'!I28</f>
        <v>36283.763436733607</v>
      </c>
      <c r="K58" s="22">
        <f>+J58+'Variazioni Patrimoniali'!J28</f>
        <v>43857.496573686854</v>
      </c>
      <c r="L58" s="22">
        <f>+K58+'Variazioni Patrimoniali'!K28</f>
        <v>51431.693698857285</v>
      </c>
      <c r="M58" s="22">
        <f>+L58+'Variazioni Patrimoniali'!L28</f>
        <v>59006.382651537948</v>
      </c>
      <c r="N58" s="22">
        <f>+M58+'Variazioni Patrimoniali'!M28</f>
        <v>66581.592941379437</v>
      </c>
      <c r="O58" s="22">
        <f>+N58+'Variazioni Patrimoniali'!N28</f>
        <v>74157.35584861142</v>
      </c>
      <c r="P58" s="22">
        <f>+O58+'Variazioni Patrimoniali'!O28</f>
        <v>81343.704530277319</v>
      </c>
      <c r="Q58" s="22">
        <f>+P58+'Variazioni Patrimoniali'!P28</f>
        <v>89310.674132843196</v>
      </c>
      <c r="R58" s="22">
        <f>+Q58+'Variazioni Patrimoniali'!Q28</f>
        <v>97278.301911563016</v>
      </c>
      <c r="S58" s="22">
        <f>+R58+'Variazioni Patrimoniali'!R28</f>
        <v>105246.62735700601</v>
      </c>
      <c r="T58" s="22">
        <f>+S58+'Variazioni Patrimoniali'!S28</f>
        <v>113215.69232917561</v>
      </c>
      <c r="U58" s="22">
        <f>+T58+'Variazioni Patrimoniali'!T28</f>
        <v>121185.54119967538</v>
      </c>
      <c r="V58" s="22">
        <f>+U58+'Variazioni Patrimoniali'!U28</f>
        <v>129156.2210024051</v>
      </c>
      <c r="W58" s="22">
        <f>+V58+'Variazioni Patrimoniali'!V28</f>
        <v>137127.78159329866</v>
      </c>
      <c r="X58" s="22">
        <f>+W58+'Variazioni Patrimoniali'!W28</f>
        <v>145100.27581964579</v>
      </c>
      <c r="Y58" s="22">
        <f>+X58+'Variazioni Patrimoniali'!X28</f>
        <v>153073.75969957374</v>
      </c>
      <c r="Z58" s="22">
        <f>+Y58+'Variazioni Patrimoniali'!Y28</f>
        <v>161048.29261229737</v>
      </c>
      <c r="AA58" s="22">
        <f>+Z58+'Variazioni Patrimoniali'!Z28</f>
        <v>169023.93749978446</v>
      </c>
      <c r="AB58" s="22">
        <f>+AA58+'Variazioni Patrimoniali'!AA28</f>
        <v>177000.76108052075</v>
      </c>
      <c r="AC58" s="22">
        <f>+AB58+'Variazioni Patrimoniali'!AB28</f>
        <v>184978.83407610125</v>
      </c>
      <c r="AD58" s="22">
        <f>+AC58+'Variazioni Patrimoniali'!AC28</f>
        <v>192919.23145141653</v>
      </c>
      <c r="AE58" s="22">
        <f>+AD58+'Variazioni Patrimoniali'!AD28</f>
        <v>201305.26139679571</v>
      </c>
      <c r="AF58" s="22">
        <f>+AE58+'Variazioni Patrimoniali'!AE28</f>
        <v>208961.99999999997</v>
      </c>
      <c r="AG58" s="22">
        <f>+AF58+'Variazioni Patrimoniali'!AF28</f>
        <v>216917.99999999997</v>
      </c>
      <c r="AH58" s="22">
        <f>+AG58+'Variazioni Patrimoniali'!AG28</f>
        <v>224873.99999999997</v>
      </c>
      <c r="AI58" s="22">
        <f>+AH58+'Variazioni Patrimoniali'!AH28</f>
        <v>232829.99999999997</v>
      </c>
      <c r="AJ58" s="22">
        <f>+AI58+'Variazioni Patrimoniali'!AI28</f>
        <v>240785.99999999997</v>
      </c>
      <c r="AK58" s="22">
        <f>+AJ58+'Variazioni Patrimoniali'!AJ28</f>
        <v>248741.99999999994</v>
      </c>
      <c r="AL58" s="22">
        <f>+AK58+'Variazioni Patrimoniali'!AK28</f>
        <v>256698</v>
      </c>
      <c r="AM58" s="22">
        <f>+AL58+'Variazioni Patrimoniali'!AL28</f>
        <v>264654</v>
      </c>
    </row>
    <row r="59" spans="2:39" x14ac:dyDescent="0.2">
      <c r="B59" s="18" t="s">
        <v>37</v>
      </c>
      <c r="C59" s="22">
        <f>+M_Pregresso!B53</f>
        <v>0</v>
      </c>
      <c r="D59" s="22">
        <f t="shared" ref="D59" si="288">+C59</f>
        <v>0</v>
      </c>
      <c r="E59" s="22">
        <f t="shared" ref="E59" si="289">+D59</f>
        <v>0</v>
      </c>
      <c r="F59" s="22">
        <f t="shared" ref="F59" si="290">+E59</f>
        <v>0</v>
      </c>
      <c r="G59" s="22">
        <f t="shared" ref="G59" si="291">+F59</f>
        <v>0</v>
      </c>
      <c r="H59" s="22">
        <f t="shared" ref="H59" si="292">+G59</f>
        <v>0</v>
      </c>
      <c r="I59" s="22">
        <f t="shared" ref="I59" si="293">+H59</f>
        <v>0</v>
      </c>
      <c r="J59" s="22">
        <f t="shared" ref="J59" si="294">+I59</f>
        <v>0</v>
      </c>
      <c r="K59" s="22">
        <f t="shared" ref="K59" si="295">+J59</f>
        <v>0</v>
      </c>
      <c r="L59" s="22">
        <f t="shared" ref="L59" si="296">+K59</f>
        <v>0</v>
      </c>
      <c r="M59" s="22">
        <f t="shared" ref="M59" si="297">+L59</f>
        <v>0</v>
      </c>
      <c r="N59" s="22">
        <f t="shared" ref="N59" si="298">+M59</f>
        <v>0</v>
      </c>
      <c r="O59" s="22">
        <f t="shared" ref="O59" si="299">+N59</f>
        <v>0</v>
      </c>
      <c r="P59" s="22">
        <f t="shared" ref="P59" si="300">+O59</f>
        <v>0</v>
      </c>
      <c r="Q59" s="22">
        <f t="shared" ref="Q59" si="301">+P59</f>
        <v>0</v>
      </c>
      <c r="R59" s="22">
        <f t="shared" ref="R59" si="302">+Q59</f>
        <v>0</v>
      </c>
      <c r="S59" s="22">
        <f t="shared" ref="S59" si="303">+R59</f>
        <v>0</v>
      </c>
      <c r="T59" s="22">
        <f t="shared" ref="T59" si="304">+S59</f>
        <v>0</v>
      </c>
      <c r="U59" s="22">
        <f t="shared" ref="U59" si="305">+T59</f>
        <v>0</v>
      </c>
      <c r="V59" s="22">
        <f t="shared" ref="V59" si="306">+U59</f>
        <v>0</v>
      </c>
      <c r="W59" s="22">
        <f t="shared" ref="W59" si="307">+V59</f>
        <v>0</v>
      </c>
      <c r="X59" s="22">
        <f t="shared" ref="X59" si="308">+W59</f>
        <v>0</v>
      </c>
      <c r="Y59" s="22">
        <f t="shared" ref="Y59" si="309">+X59</f>
        <v>0</v>
      </c>
      <c r="Z59" s="22">
        <f t="shared" ref="Z59" si="310">+Y59</f>
        <v>0</v>
      </c>
      <c r="AA59" s="22">
        <f t="shared" ref="AA59" si="311">+Z59</f>
        <v>0</v>
      </c>
      <c r="AB59" s="22">
        <f t="shared" ref="AB59" si="312">+AA59</f>
        <v>0</v>
      </c>
      <c r="AC59" s="22">
        <f t="shared" ref="AC59" si="313">+AB59</f>
        <v>0</v>
      </c>
      <c r="AD59" s="22">
        <f t="shared" ref="AD59" si="314">+AC59</f>
        <v>0</v>
      </c>
      <c r="AE59" s="22">
        <f t="shared" ref="AE59" si="315">+AD59</f>
        <v>0</v>
      </c>
      <c r="AF59" s="22">
        <f t="shared" ref="AF59" si="316">+AE59</f>
        <v>0</v>
      </c>
      <c r="AG59" s="22">
        <f t="shared" ref="AG59" si="317">+AF59</f>
        <v>0</v>
      </c>
      <c r="AH59" s="22">
        <f t="shared" ref="AH59" si="318">+AG59</f>
        <v>0</v>
      </c>
      <c r="AI59" s="22">
        <f t="shared" ref="AI59" si="319">+AH59</f>
        <v>0</v>
      </c>
      <c r="AJ59" s="22">
        <f t="shared" ref="AJ59" si="320">+AI59</f>
        <v>0</v>
      </c>
      <c r="AK59" s="22">
        <f t="shared" ref="AK59" si="321">+AJ59</f>
        <v>0</v>
      </c>
      <c r="AL59" s="22">
        <f t="shared" ref="AL59" si="322">+AK59</f>
        <v>0</v>
      </c>
      <c r="AM59" s="22">
        <f t="shared" ref="AM59" si="323">+AL59</f>
        <v>0</v>
      </c>
    </row>
    <row r="60" spans="2:39" x14ac:dyDescent="0.2"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x14ac:dyDescent="0.2">
      <c r="B61" s="16" t="s">
        <v>38</v>
      </c>
      <c r="C61" s="21">
        <f>+SUM(C62:C64)</f>
        <v>0</v>
      </c>
      <c r="D61" s="21">
        <f>+SUM(D62:D65)</f>
        <v>1390</v>
      </c>
      <c r="E61" s="21">
        <f t="shared" ref="E61:AM61" si="324">+SUM(E62:E65)</f>
        <v>2808.3499999999995</v>
      </c>
      <c r="F61" s="21">
        <f t="shared" si="324"/>
        <v>43255.475250000003</v>
      </c>
      <c r="G61" s="21">
        <f t="shared" si="324"/>
        <v>43964.326184391808</v>
      </c>
      <c r="H61" s="21">
        <f t="shared" si="324"/>
        <v>44656.773229053375</v>
      </c>
      <c r="I61" s="21">
        <f t="shared" si="324"/>
        <v>45330.498126413979</v>
      </c>
      <c r="J61" s="21">
        <f t="shared" si="324"/>
        <v>45983.023513085849</v>
      </c>
      <c r="K61" s="21">
        <f t="shared" si="324"/>
        <v>46611.70307335972</v>
      </c>
      <c r="L61" s="21">
        <f t="shared" si="324"/>
        <v>47213.711097407715</v>
      </c>
      <c r="M61" s="21">
        <f t="shared" si="324"/>
        <v>47786.031408408664</v>
      </c>
      <c r="N61" s="21">
        <f t="shared" si="324"/>
        <v>48325.445620662387</v>
      </c>
      <c r="O61" s="21">
        <f t="shared" si="324"/>
        <v>48828.520688482946</v>
      </c>
      <c r="P61" s="21">
        <f t="shared" si="324"/>
        <v>49291.595703246829</v>
      </c>
      <c r="Q61" s="21">
        <f t="shared" si="324"/>
        <v>49710.767893413737</v>
      </c>
      <c r="R61" s="21">
        <f t="shared" si="324"/>
        <v>50081.877779625611</v>
      </c>
      <c r="S61" s="21">
        <f t="shared" si="324"/>
        <v>50400.49343411468</v>
      </c>
      <c r="T61" s="21">
        <f t="shared" si="324"/>
        <v>50661.893790604132</v>
      </c>
      <c r="U61" s="21">
        <f t="shared" si="324"/>
        <v>50861.050947654963</v>
      </c>
      <c r="V61" s="21">
        <f t="shared" si="324"/>
        <v>50992.611404988435</v>
      </c>
      <c r="W61" s="21">
        <f t="shared" si="324"/>
        <v>51050.876168684408</v>
      </c>
      <c r="X61" s="21">
        <f t="shared" si="324"/>
        <v>51029.779657308456</v>
      </c>
      <c r="Y61" s="21">
        <f t="shared" si="324"/>
        <v>50922.867336942872</v>
      </c>
      <c r="Z61" s="21">
        <f t="shared" si="324"/>
        <v>50723.272008773667</v>
      </c>
      <c r="AA61" s="21">
        <f t="shared" si="324"/>
        <v>50423.68866830389</v>
      </c>
      <c r="AB61" s="21">
        <f t="shared" si="324"/>
        <v>50516.347850406353</v>
      </c>
      <c r="AC61" s="21">
        <f t="shared" si="324"/>
        <v>50492.987369280403</v>
      </c>
      <c r="AD61" s="21">
        <f t="shared" si="324"/>
        <v>50344.82235692002</v>
      </c>
      <c r="AE61" s="21">
        <f t="shared" si="324"/>
        <v>53169.994692273736</v>
      </c>
      <c r="AF61" s="21">
        <f t="shared" si="324"/>
        <v>56037.544612657832</v>
      </c>
      <c r="AG61" s="21">
        <f t="shared" si="324"/>
        <v>58948.107781847692</v>
      </c>
      <c r="AH61" s="21">
        <f t="shared" si="324"/>
        <v>61902.329398575399</v>
      </c>
      <c r="AI61" s="21">
        <f t="shared" si="324"/>
        <v>64900.864339554013</v>
      </c>
      <c r="AJ61" s="21">
        <f t="shared" si="324"/>
        <v>67944.377304647307</v>
      </c>
      <c r="AK61" s="21">
        <f t="shared" si="324"/>
        <v>71033.542964217006</v>
      </c>
      <c r="AL61" s="21">
        <f t="shared" si="324"/>
        <v>74169.046108680253</v>
      </c>
      <c r="AM61" s="21">
        <f t="shared" si="324"/>
        <v>77351.58180031045</v>
      </c>
    </row>
    <row r="62" spans="2:39" x14ac:dyDescent="0.2">
      <c r="B62" s="18" t="s">
        <v>39</v>
      </c>
      <c r="C62" s="22">
        <f>+M_Pregresso!B56</f>
        <v>0</v>
      </c>
      <c r="D62" s="22">
        <f>+C62+'Variazioni Patrimoniali'!C27</f>
        <v>-500</v>
      </c>
      <c r="E62" s="22">
        <f>+D62+'Variazioni Patrimoniali'!D27</f>
        <v>-1000</v>
      </c>
      <c r="F62" s="22">
        <f>+E62+'Variazioni Patrimoniali'!E27</f>
        <v>28500</v>
      </c>
      <c r="G62" s="22">
        <f>+F62+'Variazioni Patrimoniali'!F27</f>
        <v>27409.6298504937</v>
      </c>
      <c r="H62" s="22">
        <f>+G62+'Variazioni Patrimoniali'!G27</f>
        <v>26283.837492017021</v>
      </c>
      <c r="I62" s="22">
        <f>+H62+'Variazioni Patrimoniali'!H27</f>
        <v>25120.497592031741</v>
      </c>
      <c r="J62" s="22">
        <f>+I62+'Variazioni Patrimoniali'!I27</f>
        <v>23917.357298047344</v>
      </c>
      <c r="K62" s="22">
        <f>+J62+'Variazioni Patrimoniali'!J27</f>
        <v>22672.028586423883</v>
      </c>
      <c r="L62" s="22">
        <f>+K62+'Variazioni Patrimoniali'!K27</f>
        <v>21381.980152103017</v>
      </c>
      <c r="M62" s="22">
        <f>+L62+'Variazioni Patrimoniali'!L27</f>
        <v>20044.528811722896</v>
      </c>
      <c r="N62" s="22">
        <f>+M62+'Variazioni Patrimoniali'!M27</f>
        <v>18656.830390919968</v>
      </c>
      <c r="O62" s="22">
        <f>+N62+'Variazioni Patrimoniali'!N27</f>
        <v>17215.870064868865</v>
      </c>
      <c r="P62" s="22">
        <f>+O62+'Variazioni Patrimoniali'!O27</f>
        <v>15718.452119254696</v>
      </c>
      <c r="Q62" s="22">
        <f>+P62+'Variazioni Patrimoniali'!P27</f>
        <v>14161.189096903676</v>
      </c>
      <c r="R62" s="22">
        <f>+Q62+'Variazioni Patrimoniali'!Q27</f>
        <v>12540.490293211595</v>
      </c>
      <c r="S62" s="22">
        <f>+R62+'Variazioni Patrimoniali'!R27</f>
        <v>10852.54956129799</v>
      </c>
      <c r="T62" s="22">
        <f>+S62+'Variazioni Patrimoniali'!S27</f>
        <v>9093.33238546957</v>
      </c>
      <c r="U62" s="22">
        <f>+T62+'Variazioni Patrimoniali'!T27</f>
        <v>7258.5621790914411</v>
      </c>
      <c r="V62" s="22">
        <f>+U62+'Variazioni Patrimoniali'!U27</f>
        <v>5343.7057603306275</v>
      </c>
      <c r="W62" s="22">
        <f>+V62+'Variazioni Patrimoniali'!V27</f>
        <v>3343.9579564441628</v>
      </c>
      <c r="X62" s="22">
        <f>+W62+'Variazioni Patrimoniali'!W27</f>
        <v>1254.2252843245114</v>
      </c>
      <c r="Y62" s="22">
        <f>+X62+'Variazioni Patrimoniali'!X27</f>
        <v>-930.89134812232078</v>
      </c>
      <c r="Z62" s="22">
        <f>+Y62+'Variazioni Patrimoniali'!Y27</f>
        <v>-3217.1149785159614</v>
      </c>
      <c r="AA62" s="22">
        <f>+Z62+'Variazioni Patrimoniali'!Z27</f>
        <v>-5610.5120267332204</v>
      </c>
      <c r="AB62" s="22">
        <f>+AA62+'Variazioni Patrimoniali'!AA27</f>
        <v>-7617.5128978435132</v>
      </c>
      <c r="AC62" s="22">
        <f>+AB62+'Variazioni Patrimoniali'!AB27</f>
        <v>-9744.9338212204239</v>
      </c>
      <c r="AD62" s="22">
        <f>+AC62+'Variazioni Patrimoniali'!AC27</f>
        <v>-11999.999999999949</v>
      </c>
      <c r="AE62" s="22">
        <f>+AD62+'Variazioni Patrimoniali'!AD27</f>
        <v>-12000</v>
      </c>
      <c r="AF62" s="22">
        <f>+AE62+'Variazioni Patrimoniali'!AE27</f>
        <v>-12000</v>
      </c>
      <c r="AG62" s="22">
        <f>+AF62+'Variazioni Patrimoniali'!AF27</f>
        <v>-12000</v>
      </c>
      <c r="AH62" s="22">
        <f>+AG62+'Variazioni Patrimoniali'!AG27</f>
        <v>-12000</v>
      </c>
      <c r="AI62" s="22">
        <f>+AH62+'Variazioni Patrimoniali'!AH27</f>
        <v>-12000</v>
      </c>
      <c r="AJ62" s="22">
        <f>+AI62+'Variazioni Patrimoniali'!AI27</f>
        <v>-12000</v>
      </c>
      <c r="AK62" s="22">
        <f>+AJ62+'Variazioni Patrimoniali'!AJ27</f>
        <v>-12000</v>
      </c>
      <c r="AL62" s="22">
        <f>+AK62+'Variazioni Patrimoniali'!AK27</f>
        <v>-12000</v>
      </c>
      <c r="AM62" s="22">
        <f>+AL62+'Variazioni Patrimoniali'!AL27</f>
        <v>-12000</v>
      </c>
    </row>
    <row r="63" spans="2:39" x14ac:dyDescent="0.2">
      <c r="B63" s="18" t="s">
        <v>40</v>
      </c>
      <c r="C63" s="22">
        <f>+M_Pregresso!B57</f>
        <v>0</v>
      </c>
      <c r="D63" s="22">
        <f>+C63+'Variazioni Patrimoniali'!C25</f>
        <v>1890</v>
      </c>
      <c r="E63" s="22">
        <f>+D63+'Variazioni Patrimoniali'!D25</f>
        <v>3808.3499999999995</v>
      </c>
      <c r="F63" s="22">
        <f>+E63+'Variazioni Patrimoniali'!E25</f>
        <v>5755.4752499999995</v>
      </c>
      <c r="G63" s="22">
        <f>+F63+'Variazioni Patrimoniali'!F25</f>
        <v>7731.8073787499989</v>
      </c>
      <c r="H63" s="22">
        <f>+G63+'Variazioni Patrimoniali'!G25</f>
        <v>9737.7844894312475</v>
      </c>
      <c r="I63" s="22">
        <f>+H63+'Variazioni Patrimoniali'!H25</f>
        <v>11773.851256772716</v>
      </c>
      <c r="J63" s="22">
        <f>+I63+'Variazioni Patrimoniali'!I25</f>
        <v>13840.459025624305</v>
      </c>
      <c r="K63" s="22">
        <f>+J63+'Variazioni Patrimoniali'!J25</f>
        <v>15938.065911008667</v>
      </c>
      <c r="L63" s="22">
        <f>+K63+'Variazioni Patrimoniali'!K25</f>
        <v>18067.136899673795</v>
      </c>
      <c r="M63" s="22">
        <f>+L63+'Variazioni Patrimoniali'!L25</f>
        <v>20228.143953168899</v>
      </c>
      <c r="N63" s="22">
        <f>+M63+'Variazioni Patrimoniali'!M25</f>
        <v>22421.566112466429</v>
      </c>
      <c r="O63" s="22">
        <f>+N63+'Variazioni Patrimoniali'!N25</f>
        <v>24647.889604153424</v>
      </c>
      <c r="P63" s="22">
        <f>+O63+'Variazioni Patrimoniali'!O25</f>
        <v>26907.607948215722</v>
      </c>
      <c r="Q63" s="22">
        <f>+P63+'Variazioni Patrimoniali'!P25</f>
        <v>29201.222067438954</v>
      </c>
      <c r="R63" s="22">
        <f>+Q63+'Variazioni Patrimoniali'!Q25</f>
        <v>31529.240398450533</v>
      </c>
      <c r="S63" s="22">
        <f>+R63+'Variazioni Patrimoniali'!R25</f>
        <v>33892.179004427286</v>
      </c>
      <c r="T63" s="22">
        <f>+S63+'Variazioni Patrimoniali'!S25</f>
        <v>36290.56168949369</v>
      </c>
      <c r="U63" s="22">
        <f>+T63+'Variazioni Patrimoniali'!T25</f>
        <v>38724.920114836088</v>
      </c>
      <c r="V63" s="22">
        <f>+U63+'Variazioni Patrimoniali'!U25</f>
        <v>41195.793916558621</v>
      </c>
      <c r="W63" s="22">
        <f>+V63+'Variazioni Patrimoniali'!V25</f>
        <v>43703.730825306993</v>
      </c>
      <c r="X63" s="22">
        <f>+W63+'Variazioni Patrimoniali'!W25</f>
        <v>46249.286787686593</v>
      </c>
      <c r="Y63" s="22">
        <f>+X63+'Variazioni Patrimoniali'!X25</f>
        <v>48833.026089501887</v>
      </c>
      <c r="Z63" s="22">
        <f>+Y63+'Variazioni Patrimoniali'!Y25</f>
        <v>51455.521480844407</v>
      </c>
      <c r="AA63" s="22">
        <f>+Z63+'Variazioni Patrimoniali'!Z25</f>
        <v>54117.354303057065</v>
      </c>
      <c r="AB63" s="22">
        <f>+AA63+'Variazioni Patrimoniali'!AA25</f>
        <v>56819.114617602914</v>
      </c>
      <c r="AC63" s="22">
        <f>+AB63+'Variazioni Patrimoniali'!AB25</f>
        <v>59561.401336866948</v>
      </c>
      <c r="AD63" s="22">
        <f>+AC63+'Variazioni Patrimoniali'!AC25</f>
        <v>62344.822356919947</v>
      </c>
      <c r="AE63" s="22">
        <f>+AD63+'Variazioni Patrimoniali'!AD25</f>
        <v>65169.994692273736</v>
      </c>
      <c r="AF63" s="22">
        <f>+AE63+'Variazioni Patrimoniali'!AE25</f>
        <v>68037.544612657832</v>
      </c>
      <c r="AG63" s="22">
        <f>+AF63+'Variazioni Patrimoniali'!AF25</f>
        <v>70948.107781847692</v>
      </c>
      <c r="AH63" s="22">
        <f>+AG63+'Variazioni Patrimoniali'!AG25</f>
        <v>73902.329398575399</v>
      </c>
      <c r="AI63" s="22">
        <f>+AH63+'Variazioni Patrimoniali'!AH25</f>
        <v>76900.864339554013</v>
      </c>
      <c r="AJ63" s="22">
        <f>+AI63+'Variazioni Patrimoniali'!AI25</f>
        <v>79944.377304647307</v>
      </c>
      <c r="AK63" s="22">
        <f>+AJ63+'Variazioni Patrimoniali'!AJ25</f>
        <v>83033.542964217006</v>
      </c>
      <c r="AL63" s="22">
        <f>+AK63+'Variazioni Patrimoniali'!AK25</f>
        <v>86169.046108680253</v>
      </c>
      <c r="AM63" s="22">
        <f>+AL63+'Variazioni Patrimoniali'!AL25</f>
        <v>89351.58180031045</v>
      </c>
    </row>
    <row r="64" spans="2:39" x14ac:dyDescent="0.2">
      <c r="B64" s="18" t="s">
        <v>41</v>
      </c>
      <c r="C64" s="22">
        <f>+M_Pregresso!B58</f>
        <v>0</v>
      </c>
      <c r="D64" s="22">
        <f>+C64</f>
        <v>0</v>
      </c>
      <c r="E64" s="22">
        <f t="shared" ref="E64:I64" si="325">+D64</f>
        <v>0</v>
      </c>
      <c r="F64" s="22">
        <f t="shared" si="325"/>
        <v>0</v>
      </c>
      <c r="G64" s="22">
        <f t="shared" si="325"/>
        <v>0</v>
      </c>
      <c r="H64" s="22">
        <f t="shared" si="325"/>
        <v>0</v>
      </c>
      <c r="I64" s="22">
        <f t="shared" si="325"/>
        <v>0</v>
      </c>
      <c r="J64" s="22">
        <f t="shared" ref="J64:AM64" si="326">+I64</f>
        <v>0</v>
      </c>
      <c r="K64" s="22">
        <f t="shared" si="326"/>
        <v>0</v>
      </c>
      <c r="L64" s="22">
        <f t="shared" si="326"/>
        <v>0</v>
      </c>
      <c r="M64" s="22">
        <f t="shared" si="326"/>
        <v>0</v>
      </c>
      <c r="N64" s="22">
        <f t="shared" si="326"/>
        <v>0</v>
      </c>
      <c r="O64" s="22">
        <f t="shared" si="326"/>
        <v>0</v>
      </c>
      <c r="P64" s="22">
        <f t="shared" si="326"/>
        <v>0</v>
      </c>
      <c r="Q64" s="22">
        <f t="shared" si="326"/>
        <v>0</v>
      </c>
      <c r="R64" s="22">
        <f t="shared" si="326"/>
        <v>0</v>
      </c>
      <c r="S64" s="22">
        <f t="shared" si="326"/>
        <v>0</v>
      </c>
      <c r="T64" s="22">
        <f t="shared" si="326"/>
        <v>0</v>
      </c>
      <c r="U64" s="22">
        <f t="shared" si="326"/>
        <v>0</v>
      </c>
      <c r="V64" s="22">
        <f t="shared" si="326"/>
        <v>0</v>
      </c>
      <c r="W64" s="22">
        <f t="shared" si="326"/>
        <v>0</v>
      </c>
      <c r="X64" s="22">
        <f t="shared" si="326"/>
        <v>0</v>
      </c>
      <c r="Y64" s="22">
        <f t="shared" si="326"/>
        <v>0</v>
      </c>
      <c r="Z64" s="22">
        <f t="shared" si="326"/>
        <v>0</v>
      </c>
      <c r="AA64" s="22">
        <f t="shared" si="326"/>
        <v>0</v>
      </c>
      <c r="AB64" s="22">
        <f t="shared" si="326"/>
        <v>0</v>
      </c>
      <c r="AC64" s="22">
        <f t="shared" si="326"/>
        <v>0</v>
      </c>
      <c r="AD64" s="22">
        <f t="shared" si="326"/>
        <v>0</v>
      </c>
      <c r="AE64" s="22">
        <f t="shared" si="326"/>
        <v>0</v>
      </c>
      <c r="AF64" s="22">
        <f t="shared" si="326"/>
        <v>0</v>
      </c>
      <c r="AG64" s="22">
        <f t="shared" si="326"/>
        <v>0</v>
      </c>
      <c r="AH64" s="22">
        <f t="shared" si="326"/>
        <v>0</v>
      </c>
      <c r="AI64" s="22">
        <f t="shared" si="326"/>
        <v>0</v>
      </c>
      <c r="AJ64" s="22">
        <f t="shared" si="326"/>
        <v>0</v>
      </c>
      <c r="AK64" s="22">
        <f t="shared" si="326"/>
        <v>0</v>
      </c>
      <c r="AL64" s="22">
        <f t="shared" si="326"/>
        <v>0</v>
      </c>
      <c r="AM64" s="22">
        <f t="shared" si="326"/>
        <v>0</v>
      </c>
    </row>
    <row r="65" spans="2:39" x14ac:dyDescent="0.2">
      <c r="B65" s="179" t="s">
        <v>285</v>
      </c>
      <c r="C65" s="22">
        <v>0</v>
      </c>
      <c r="D65" s="22">
        <f>+M_Leasing!B22</f>
        <v>0</v>
      </c>
      <c r="E65" s="22">
        <f>+M_Leasing!C22</f>
        <v>0</v>
      </c>
      <c r="F65" s="22">
        <f>+M_Leasing!D22</f>
        <v>9000</v>
      </c>
      <c r="G65" s="22">
        <f>+M_Leasing!E22</f>
        <v>8822.8889551481097</v>
      </c>
      <c r="H65" s="22">
        <f>+M_Leasing!F22</f>
        <v>8635.1512476051066</v>
      </c>
      <c r="I65" s="22">
        <f>+M_Leasing!G22</f>
        <v>8436.149277609522</v>
      </c>
      <c r="J65" s="22">
        <f>+M_Leasing!H22</f>
        <v>8225.2071894142027</v>
      </c>
      <c r="K65" s="22">
        <f>+M_Leasing!I22</f>
        <v>8001.6085759271646</v>
      </c>
      <c r="L65" s="22">
        <f>+M_Leasing!J22</f>
        <v>7764.5940456309045</v>
      </c>
      <c r="M65" s="22">
        <f>+M_Leasing!K22</f>
        <v>7513.3586435168691</v>
      </c>
      <c r="N65" s="22">
        <f>+M_Leasing!L22</f>
        <v>7247.0491172759903</v>
      </c>
      <c r="O65" s="22">
        <f>+M_Leasing!M22</f>
        <v>6964.7610194606596</v>
      </c>
      <c r="P65" s="22">
        <f>+M_Leasing!N22</f>
        <v>6665.5356357764085</v>
      </c>
      <c r="Q65" s="22">
        <f>+M_Leasing!O22</f>
        <v>6348.3567290711035</v>
      </c>
      <c r="R65" s="22">
        <f>+M_Leasing!P22</f>
        <v>6012.1470879634799</v>
      </c>
      <c r="S65" s="22">
        <f>+M_Leasing!Q22</f>
        <v>5655.7648683893985</v>
      </c>
      <c r="T65" s="22">
        <f>+M_Leasing!R22</f>
        <v>5277.9997156408717</v>
      </c>
      <c r="U65" s="22">
        <f>+M_Leasing!S22</f>
        <v>4877.5686537274341</v>
      </c>
      <c r="V65" s="22">
        <f>+M_Leasing!T22</f>
        <v>4453.1117280991903</v>
      </c>
      <c r="W65" s="22">
        <f>+M_Leasing!U22</f>
        <v>4003.1873869332512</v>
      </c>
      <c r="X65" s="22">
        <f>+M_Leasing!V22</f>
        <v>3526.2675852973562</v>
      </c>
      <c r="Y65" s="22">
        <f>+M_Leasing!W22</f>
        <v>3020.7325955633069</v>
      </c>
      <c r="Z65" s="22">
        <f>+M_Leasing!X22</f>
        <v>2484.865506445215</v>
      </c>
      <c r="AA65" s="22">
        <f>+M_Leasing!Y22</f>
        <v>1916.8463919800379</v>
      </c>
      <c r="AB65" s="22">
        <f>+M_Leasing!Z22</f>
        <v>1314.7461306469504</v>
      </c>
      <c r="AC65" s="22">
        <f>+M_Leasing!AA22</f>
        <v>676.51985363387757</v>
      </c>
      <c r="AD65" s="22">
        <f>+M_Leasing!AB22</f>
        <v>2.0008883439004421E-11</v>
      </c>
      <c r="AE65" s="22">
        <f>+M_Leasing!AC22</f>
        <v>0</v>
      </c>
      <c r="AF65" s="22">
        <f>+M_Leasing!AD22</f>
        <v>0</v>
      </c>
      <c r="AG65" s="22">
        <f>+M_Leasing!AE22</f>
        <v>0</v>
      </c>
      <c r="AH65" s="22">
        <f>+M_Leasing!AF22</f>
        <v>0</v>
      </c>
      <c r="AI65" s="22">
        <f>+M_Leasing!AG22</f>
        <v>0</v>
      </c>
      <c r="AJ65" s="22">
        <f>+M_Leasing!AH22</f>
        <v>0</v>
      </c>
      <c r="AK65" s="22">
        <f>+M_Leasing!AI22</f>
        <v>0</v>
      </c>
      <c r="AL65" s="22">
        <f>+M_Leasing!AJ22</f>
        <v>0</v>
      </c>
      <c r="AM65" s="22">
        <f>+M_Leasing!AK22</f>
        <v>0</v>
      </c>
    </row>
    <row r="66" spans="2:39" x14ac:dyDescent="0.2">
      <c r="B66" s="1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2:39" x14ac:dyDescent="0.2">
      <c r="B67" s="16" t="s">
        <v>275</v>
      </c>
      <c r="C67" s="21">
        <v>0</v>
      </c>
      <c r="D67" s="21">
        <f>+C67+'Variazioni Patrimoniali'!C32</f>
        <v>0</v>
      </c>
      <c r="E67" s="21">
        <f>+D67+'Variazioni Patrimoniali'!D32</f>
        <v>0</v>
      </c>
      <c r="F67" s="21">
        <f>+E67+'Variazioni Patrimoniali'!E32</f>
        <v>90000</v>
      </c>
      <c r="G67" s="21">
        <f>+F67+'Variazioni Patrimoniali'!F32</f>
        <v>80000</v>
      </c>
      <c r="H67" s="21">
        <f>+G67+'Variazioni Patrimoniali'!G32</f>
        <v>70000</v>
      </c>
      <c r="I67" s="21">
        <f>+H67+'Variazioni Patrimoniali'!H32</f>
        <v>60000</v>
      </c>
      <c r="J67" s="21">
        <f>+I67+'Variazioni Patrimoniali'!I32</f>
        <v>50000</v>
      </c>
      <c r="K67" s="21">
        <f>+J67+'Variazioni Patrimoniali'!J32</f>
        <v>40000</v>
      </c>
      <c r="L67" s="21">
        <f>+K67+'Variazioni Patrimoniali'!K32</f>
        <v>30000</v>
      </c>
      <c r="M67" s="21">
        <f>+L67+'Variazioni Patrimoniali'!L32</f>
        <v>20000</v>
      </c>
      <c r="N67" s="21">
        <f>+M67+'Variazioni Patrimoniali'!M32</f>
        <v>10000</v>
      </c>
      <c r="O67" s="21">
        <f>+N67+'Variazioni Patrimoniali'!N32</f>
        <v>0</v>
      </c>
      <c r="P67" s="21">
        <f>+O67+'Variazioni Patrimoniali'!O32</f>
        <v>0</v>
      </c>
      <c r="Q67" s="21">
        <f>+P67+'Variazioni Patrimoniali'!P32</f>
        <v>0</v>
      </c>
      <c r="R67" s="21">
        <f>+Q67+'Variazioni Patrimoniali'!Q32</f>
        <v>0</v>
      </c>
      <c r="S67" s="21">
        <f>+R67+'Variazioni Patrimoniali'!R32</f>
        <v>0</v>
      </c>
      <c r="T67" s="21">
        <f>+S67+'Variazioni Patrimoniali'!S32</f>
        <v>0</v>
      </c>
      <c r="U67" s="21">
        <f>+T67+'Variazioni Patrimoniali'!T32</f>
        <v>0</v>
      </c>
      <c r="V67" s="21">
        <f>+U67+'Variazioni Patrimoniali'!U32</f>
        <v>0</v>
      </c>
      <c r="W67" s="21">
        <f>+V67+'Variazioni Patrimoniali'!V32</f>
        <v>0</v>
      </c>
      <c r="X67" s="21">
        <f>+W67+'Variazioni Patrimoniali'!W32</f>
        <v>0</v>
      </c>
      <c r="Y67" s="21">
        <f>+X67+'Variazioni Patrimoniali'!X32</f>
        <v>0</v>
      </c>
      <c r="Z67" s="21">
        <f>+Y67+'Variazioni Patrimoniali'!Y32</f>
        <v>0</v>
      </c>
      <c r="AA67" s="21">
        <f>+Z67+'Variazioni Patrimoniali'!Z32</f>
        <v>0</v>
      </c>
      <c r="AB67" s="21">
        <f>+AA67+'Variazioni Patrimoniali'!AA32</f>
        <v>0</v>
      </c>
      <c r="AC67" s="21">
        <f>+AB67+'Variazioni Patrimoniali'!AB32</f>
        <v>0</v>
      </c>
      <c r="AD67" s="21">
        <f>+AC67+'Variazioni Patrimoniali'!AC32</f>
        <v>0</v>
      </c>
      <c r="AE67" s="21">
        <f>+AD67+'Variazioni Patrimoniali'!AD32</f>
        <v>0</v>
      </c>
      <c r="AF67" s="21">
        <f>+AE67+'Variazioni Patrimoniali'!AE32</f>
        <v>0</v>
      </c>
      <c r="AG67" s="21">
        <f>+AF67+'Variazioni Patrimoniali'!AF32</f>
        <v>0</v>
      </c>
      <c r="AH67" s="21">
        <f>+AG67+'Variazioni Patrimoniali'!AG32</f>
        <v>0</v>
      </c>
      <c r="AI67" s="21">
        <f>+AH67+'Variazioni Patrimoniali'!AH32</f>
        <v>0</v>
      </c>
      <c r="AJ67" s="21">
        <f>+AI67+'Variazioni Patrimoniali'!AI32</f>
        <v>0</v>
      </c>
      <c r="AK67" s="21">
        <f>+AJ67+'Variazioni Patrimoniali'!AJ32</f>
        <v>0</v>
      </c>
      <c r="AL67" s="21">
        <f>+AK67+'Variazioni Patrimoniali'!AK32</f>
        <v>0</v>
      </c>
      <c r="AM67" s="21">
        <f>+AL67+'Variazioni Patrimoniali'!AL32</f>
        <v>0</v>
      </c>
    </row>
    <row r="68" spans="2:39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x14ac:dyDescent="0.2">
      <c r="B69" s="16" t="s">
        <v>42</v>
      </c>
      <c r="C69" s="21">
        <f>+C70+C71+C72+C76+C77</f>
        <v>0</v>
      </c>
      <c r="D69" s="21">
        <f>+D70+D71+D72+D76+D77</f>
        <v>-35004.359999999993</v>
      </c>
      <c r="E69" s="21">
        <f t="shared" ref="E69:I69" si="327">+E70+E71+E72+E76+E77</f>
        <v>-87775.383733333321</v>
      </c>
      <c r="F69" s="21">
        <f t="shared" si="327"/>
        <v>-134418.62403613888</v>
      </c>
      <c r="G69" s="21">
        <f t="shared" si="327"/>
        <v>-183040.41957296585</v>
      </c>
      <c r="H69" s="21">
        <f t="shared" si="327"/>
        <v>-231960.43689090826</v>
      </c>
      <c r="I69" s="21">
        <f t="shared" si="327"/>
        <v>-281020.43088254629</v>
      </c>
      <c r="J69" s="21">
        <f t="shared" ref="J69" si="328">+J70+J71+J72+J76+J77</f>
        <v>-330379.06531368953</v>
      </c>
      <c r="K69" s="21">
        <f t="shared" ref="K69" si="329">+K70+K71+K72+K76+K77</f>
        <v>-370042.03647988645</v>
      </c>
      <c r="L69" s="21">
        <f t="shared" ref="L69" si="330">+L70+L71+L72+L76+L77</f>
        <v>-409984.10488385172</v>
      </c>
      <c r="M69" s="21">
        <f t="shared" ref="M69:N69" si="331">+M70+M71+M72+M76+M77</f>
        <v>-450210.49579257239</v>
      </c>
      <c r="N69" s="21">
        <f t="shared" si="331"/>
        <v>-490726.50211173651</v>
      </c>
      <c r="O69" s="21">
        <f t="shared" ref="O69" si="332">+O70+O71+O72+O76+O77</f>
        <v>-531537.37604925712</v>
      </c>
      <c r="P69" s="21">
        <f t="shared" ref="P69" si="333">+P70+P71+P72+P76+P77</f>
        <v>-579558.35741691419</v>
      </c>
      <c r="Q69" s="21">
        <f t="shared" ref="Q69" si="334">+Q70+Q71+Q72+Q76+Q77</f>
        <v>-627884.66769354232</v>
      </c>
      <c r="R69" s="21">
        <f t="shared" ref="R69:S69" si="335">+R70+R71+R72+R76+R77</f>
        <v>-676350.62261605379</v>
      </c>
      <c r="S69" s="21">
        <f t="shared" si="335"/>
        <v>-725120.97066289152</v>
      </c>
      <c r="T69" s="21">
        <f t="shared" ref="T69" si="336">+T70+T71+T72+T76+T77</f>
        <v>-774201.17445428192</v>
      </c>
      <c r="U69" s="21">
        <f t="shared" ref="U69" si="337">+U70+U71+U72+U76+U77</f>
        <v>-823596.09921817167</v>
      </c>
      <c r="V69" s="21">
        <f t="shared" ref="V69" si="338">+V70+V71+V72+V76+V77</f>
        <v>-873310.73195201496</v>
      </c>
      <c r="W69" s="21">
        <f t="shared" ref="W69:X69" si="339">+W70+W71+W72+W76+W77</f>
        <v>-923349.99501943018</v>
      </c>
      <c r="X69" s="21">
        <f t="shared" si="339"/>
        <v>-973736.58143519156</v>
      </c>
      <c r="Y69" s="21">
        <f t="shared" ref="Y69" si="340">+Y70+Y71+Y72+Y76+Y77</f>
        <v>-1024545.2228200098</v>
      </c>
      <c r="Z69" s="21">
        <f t="shared" ref="Z69" si="341">+Z70+Z71+Z72+Z76+Z77</f>
        <v>-1075779.6981045518</v>
      </c>
      <c r="AA69" s="21">
        <f t="shared" ref="AA69" si="342">+AA70+AA71+AA72+AA76+AA77</f>
        <v>-1127443.6250714858</v>
      </c>
      <c r="AB69" s="21">
        <f t="shared" ref="AB69:AC69" si="343">+AB70+AB71+AB72+AB76+AB77</f>
        <v>-1179518.5905161279</v>
      </c>
      <c r="AC69" s="21">
        <f t="shared" si="343"/>
        <v>-1232029.4976078325</v>
      </c>
      <c r="AD69" s="21">
        <f t="shared" ref="AD69" si="344">+AD70+AD71+AD72+AD76+AD77</f>
        <v>-1285670.505044675</v>
      </c>
      <c r="AE69" s="21">
        <f t="shared" ref="AE69" si="345">+AE70+AE71+AE72+AE76+AE77</f>
        <v>-1338567.7826089163</v>
      </c>
      <c r="AF69" s="21">
        <f t="shared" ref="AF69" si="346">+AF70+AF71+AF72+AF76+AF77</f>
        <v>-1392013.8725916164</v>
      </c>
      <c r="AG69" s="21">
        <f t="shared" ref="AG69:AH69" si="347">+AG70+AG71+AG72+AG76+AG77</f>
        <v>-1446018.4827640657</v>
      </c>
      <c r="AH69" s="21">
        <f t="shared" si="347"/>
        <v>-1500590.3210861327</v>
      </c>
      <c r="AI69" s="21">
        <f t="shared" ref="AI69" si="348">+AI70+AI71+AI72+AI76+AI77</f>
        <v>-1555738.534012438</v>
      </c>
      <c r="AJ69" s="21">
        <f t="shared" ref="AJ69" si="349">+AJ70+AJ71+AJ72+AJ76+AJ77</f>
        <v>-1611472.4059095522</v>
      </c>
      <c r="AK69" s="21">
        <f t="shared" ref="AK69" si="350">+AK70+AK71+AK72+AK76+AK77</f>
        <v>-1667801.360729004</v>
      </c>
      <c r="AL69" s="21">
        <f t="shared" ref="AL69:AM69" si="351">+AL70+AL71+AL72+AL76+AL77</f>
        <v>-1724734.964170272</v>
      </c>
      <c r="AM69" s="21">
        <f t="shared" si="351"/>
        <v>-1782282.9258073447</v>
      </c>
    </row>
    <row r="70" spans="2:39" x14ac:dyDescent="0.2">
      <c r="B70" s="16" t="s">
        <v>43</v>
      </c>
      <c r="C70" s="21">
        <f>+M_Pregresso!B61</f>
        <v>0</v>
      </c>
      <c r="D70" s="21">
        <f>+C70+'Variazioni Patrimoniali'!C30</f>
        <v>10000</v>
      </c>
      <c r="E70" s="21">
        <f>+D70+'Variazioni Patrimoniali'!D30</f>
        <v>10000</v>
      </c>
      <c r="F70" s="21">
        <f>+E70+'Variazioni Patrimoniali'!E30</f>
        <v>10000</v>
      </c>
      <c r="G70" s="21">
        <f>+F70+'Variazioni Patrimoniali'!F30</f>
        <v>10000</v>
      </c>
      <c r="H70" s="21">
        <f>+G70+'Variazioni Patrimoniali'!G30</f>
        <v>10000</v>
      </c>
      <c r="I70" s="21">
        <f>+H70+'Variazioni Patrimoniali'!H30</f>
        <v>10000</v>
      </c>
      <c r="J70" s="21">
        <f>+I70+'Variazioni Patrimoniali'!I30</f>
        <v>10000</v>
      </c>
      <c r="K70" s="21">
        <f>+J70+'Variazioni Patrimoniali'!J30</f>
        <v>10000</v>
      </c>
      <c r="L70" s="21">
        <f>+K70+'Variazioni Patrimoniali'!K30</f>
        <v>10000</v>
      </c>
      <c r="M70" s="21">
        <f>+L70+'Variazioni Patrimoniali'!L30</f>
        <v>10000</v>
      </c>
      <c r="N70" s="21">
        <f>+M70+'Variazioni Patrimoniali'!M30</f>
        <v>10000</v>
      </c>
      <c r="O70" s="21">
        <f>+N70+'Variazioni Patrimoniali'!N30</f>
        <v>10000</v>
      </c>
      <c r="P70" s="21">
        <f>+O70+'Variazioni Patrimoniali'!O30</f>
        <v>10000</v>
      </c>
      <c r="Q70" s="21">
        <f>+P70+'Variazioni Patrimoniali'!P30</f>
        <v>10000</v>
      </c>
      <c r="R70" s="21">
        <f>+Q70+'Variazioni Patrimoniali'!Q30</f>
        <v>10000</v>
      </c>
      <c r="S70" s="21">
        <f>+R70+'Variazioni Patrimoniali'!R30</f>
        <v>10000</v>
      </c>
      <c r="T70" s="21">
        <f>+S70+'Variazioni Patrimoniali'!S30</f>
        <v>10000</v>
      </c>
      <c r="U70" s="21">
        <f>+T70+'Variazioni Patrimoniali'!T30</f>
        <v>10000</v>
      </c>
      <c r="V70" s="21">
        <f>+U70+'Variazioni Patrimoniali'!U30</f>
        <v>10000</v>
      </c>
      <c r="W70" s="21">
        <f>+V70+'Variazioni Patrimoniali'!V30</f>
        <v>10000</v>
      </c>
      <c r="X70" s="21">
        <f>+W70+'Variazioni Patrimoniali'!W30</f>
        <v>10000</v>
      </c>
      <c r="Y70" s="21">
        <f>+X70+'Variazioni Patrimoniali'!X30</f>
        <v>10000</v>
      </c>
      <c r="Z70" s="21">
        <f>+Y70+'Variazioni Patrimoniali'!Y30</f>
        <v>10000</v>
      </c>
      <c r="AA70" s="21">
        <f>+Z70+'Variazioni Patrimoniali'!Z30</f>
        <v>10000</v>
      </c>
      <c r="AB70" s="21">
        <f>+AA70+'Variazioni Patrimoniali'!AA30</f>
        <v>10000</v>
      </c>
      <c r="AC70" s="21">
        <f>+AB70+'Variazioni Patrimoniali'!AB30</f>
        <v>10000</v>
      </c>
      <c r="AD70" s="21">
        <f>+AC70+'Variazioni Patrimoniali'!AC30</f>
        <v>10000</v>
      </c>
      <c r="AE70" s="21">
        <f>+AD70+'Variazioni Patrimoniali'!AD30</f>
        <v>10000</v>
      </c>
      <c r="AF70" s="21">
        <f>+AE70+'Variazioni Patrimoniali'!AE30</f>
        <v>10000</v>
      </c>
      <c r="AG70" s="21">
        <f>+AF70+'Variazioni Patrimoniali'!AF30</f>
        <v>10000</v>
      </c>
      <c r="AH70" s="21">
        <f>+AG70+'Variazioni Patrimoniali'!AG30</f>
        <v>10000</v>
      </c>
      <c r="AI70" s="21">
        <f>+AH70+'Variazioni Patrimoniali'!AH30</f>
        <v>10000</v>
      </c>
      <c r="AJ70" s="21">
        <f>+AI70+'Variazioni Patrimoniali'!AI30</f>
        <v>10000</v>
      </c>
      <c r="AK70" s="21">
        <f>+AJ70+'Variazioni Patrimoniali'!AJ30</f>
        <v>10000</v>
      </c>
      <c r="AL70" s="21">
        <f>+AK70+'Variazioni Patrimoniali'!AK30</f>
        <v>10000</v>
      </c>
      <c r="AM70" s="21">
        <f>+AL70+'Variazioni Patrimoniali'!AL30</f>
        <v>10000</v>
      </c>
    </row>
    <row r="71" spans="2:39" x14ac:dyDescent="0.2">
      <c r="B71" s="16" t="s">
        <v>44</v>
      </c>
      <c r="C71" s="21">
        <f>+M_Pregresso!B62</f>
        <v>0</v>
      </c>
      <c r="D71" s="21">
        <f>+C71</f>
        <v>0</v>
      </c>
      <c r="E71" s="21">
        <f t="shared" ref="E71:I71" si="352">+D71</f>
        <v>0</v>
      </c>
      <c r="F71" s="21">
        <f t="shared" si="352"/>
        <v>0</v>
      </c>
      <c r="G71" s="21">
        <f t="shared" si="352"/>
        <v>0</v>
      </c>
      <c r="H71" s="21">
        <f t="shared" si="352"/>
        <v>0</v>
      </c>
      <c r="I71" s="21">
        <f t="shared" si="352"/>
        <v>0</v>
      </c>
      <c r="J71" s="21">
        <f t="shared" ref="J71:AM71" si="353">+I71</f>
        <v>0</v>
      </c>
      <c r="K71" s="21">
        <f t="shared" si="353"/>
        <v>0</v>
      </c>
      <c r="L71" s="21">
        <f t="shared" si="353"/>
        <v>0</v>
      </c>
      <c r="M71" s="21">
        <f t="shared" si="353"/>
        <v>0</v>
      </c>
      <c r="N71" s="21">
        <f t="shared" si="353"/>
        <v>0</v>
      </c>
      <c r="O71" s="21">
        <f t="shared" si="353"/>
        <v>0</v>
      </c>
      <c r="P71" s="21">
        <f t="shared" si="353"/>
        <v>0</v>
      </c>
      <c r="Q71" s="21">
        <f t="shared" si="353"/>
        <v>0</v>
      </c>
      <c r="R71" s="21">
        <f t="shared" si="353"/>
        <v>0</v>
      </c>
      <c r="S71" s="21">
        <f t="shared" si="353"/>
        <v>0</v>
      </c>
      <c r="T71" s="21">
        <f t="shared" si="353"/>
        <v>0</v>
      </c>
      <c r="U71" s="21">
        <f t="shared" si="353"/>
        <v>0</v>
      </c>
      <c r="V71" s="21">
        <f t="shared" si="353"/>
        <v>0</v>
      </c>
      <c r="W71" s="21">
        <f t="shared" si="353"/>
        <v>0</v>
      </c>
      <c r="X71" s="21">
        <f t="shared" si="353"/>
        <v>0</v>
      </c>
      <c r="Y71" s="21">
        <f t="shared" si="353"/>
        <v>0</v>
      </c>
      <c r="Z71" s="21">
        <f t="shared" si="353"/>
        <v>0</v>
      </c>
      <c r="AA71" s="21">
        <f t="shared" si="353"/>
        <v>0</v>
      </c>
      <c r="AB71" s="21">
        <f t="shared" si="353"/>
        <v>0</v>
      </c>
      <c r="AC71" s="21">
        <f t="shared" si="353"/>
        <v>0</v>
      </c>
      <c r="AD71" s="21">
        <f t="shared" si="353"/>
        <v>0</v>
      </c>
      <c r="AE71" s="21">
        <f t="shared" si="353"/>
        <v>0</v>
      </c>
      <c r="AF71" s="21">
        <f t="shared" si="353"/>
        <v>0</v>
      </c>
      <c r="AG71" s="21">
        <f t="shared" si="353"/>
        <v>0</v>
      </c>
      <c r="AH71" s="21">
        <f t="shared" si="353"/>
        <v>0</v>
      </c>
      <c r="AI71" s="21">
        <f t="shared" si="353"/>
        <v>0</v>
      </c>
      <c r="AJ71" s="21">
        <f t="shared" si="353"/>
        <v>0</v>
      </c>
      <c r="AK71" s="21">
        <f t="shared" si="353"/>
        <v>0</v>
      </c>
      <c r="AL71" s="21">
        <f t="shared" si="353"/>
        <v>0</v>
      </c>
      <c r="AM71" s="21">
        <f t="shared" si="353"/>
        <v>0</v>
      </c>
    </row>
    <row r="72" spans="2:39" x14ac:dyDescent="0.2">
      <c r="B72" s="16" t="s">
        <v>45</v>
      </c>
      <c r="C72" s="21">
        <f>+SUM(C73:C75)</f>
        <v>0</v>
      </c>
      <c r="D72" s="21">
        <f>+SUM(D73:D75)</f>
        <v>0</v>
      </c>
      <c r="E72" s="21">
        <f t="shared" ref="E72:I72" si="354">+SUM(E73:E75)</f>
        <v>0</v>
      </c>
      <c r="F72" s="21">
        <f t="shared" si="354"/>
        <v>0</v>
      </c>
      <c r="G72" s="21">
        <f t="shared" si="354"/>
        <v>0</v>
      </c>
      <c r="H72" s="21">
        <f t="shared" si="354"/>
        <v>0</v>
      </c>
      <c r="I72" s="21">
        <f t="shared" si="354"/>
        <v>0</v>
      </c>
      <c r="J72" s="21">
        <f t="shared" ref="J72" si="355">+SUM(J73:J75)</f>
        <v>0</v>
      </c>
      <c r="K72" s="21">
        <f t="shared" ref="K72" si="356">+SUM(K73:K75)</f>
        <v>0</v>
      </c>
      <c r="L72" s="21">
        <f t="shared" ref="L72" si="357">+SUM(L73:L75)</f>
        <v>0</v>
      </c>
      <c r="M72" s="21">
        <f t="shared" ref="M72:N72" si="358">+SUM(M73:M75)</f>
        <v>0</v>
      </c>
      <c r="N72" s="21">
        <f t="shared" si="358"/>
        <v>0</v>
      </c>
      <c r="O72" s="21">
        <f t="shared" ref="O72" si="359">+SUM(O73:O75)</f>
        <v>0</v>
      </c>
      <c r="P72" s="21">
        <f t="shared" ref="P72" si="360">+SUM(P73:P75)</f>
        <v>0</v>
      </c>
      <c r="Q72" s="21">
        <f t="shared" ref="Q72" si="361">+SUM(Q73:Q75)</f>
        <v>0</v>
      </c>
      <c r="R72" s="21">
        <f t="shared" ref="R72:S72" si="362">+SUM(R73:R75)</f>
        <v>0</v>
      </c>
      <c r="S72" s="21">
        <f t="shared" si="362"/>
        <v>0</v>
      </c>
      <c r="T72" s="21">
        <f t="shared" ref="T72" si="363">+SUM(T73:T75)</f>
        <v>0</v>
      </c>
      <c r="U72" s="21">
        <f t="shared" ref="U72" si="364">+SUM(U73:U75)</f>
        <v>0</v>
      </c>
      <c r="V72" s="21">
        <f t="shared" ref="V72" si="365">+SUM(V73:V75)</f>
        <v>0</v>
      </c>
      <c r="W72" s="21">
        <f t="shared" ref="W72:X72" si="366">+SUM(W73:W75)</f>
        <v>0</v>
      </c>
      <c r="X72" s="21">
        <f t="shared" si="366"/>
        <v>0</v>
      </c>
      <c r="Y72" s="21">
        <f t="shared" ref="Y72" si="367">+SUM(Y73:Y75)</f>
        <v>0</v>
      </c>
      <c r="Z72" s="21">
        <f t="shared" ref="Z72" si="368">+SUM(Z73:Z75)</f>
        <v>0</v>
      </c>
      <c r="AA72" s="21">
        <f t="shared" ref="AA72" si="369">+SUM(AA73:AA75)</f>
        <v>0</v>
      </c>
      <c r="AB72" s="21">
        <f t="shared" ref="AB72:AC72" si="370">+SUM(AB73:AB75)</f>
        <v>0</v>
      </c>
      <c r="AC72" s="21">
        <f t="shared" si="370"/>
        <v>0</v>
      </c>
      <c r="AD72" s="21">
        <f t="shared" ref="AD72" si="371">+SUM(AD73:AD75)</f>
        <v>0</v>
      </c>
      <c r="AE72" s="21">
        <f t="shared" ref="AE72" si="372">+SUM(AE73:AE75)</f>
        <v>0</v>
      </c>
      <c r="AF72" s="21">
        <f t="shared" ref="AF72" si="373">+SUM(AF73:AF75)</f>
        <v>0</v>
      </c>
      <c r="AG72" s="21">
        <f t="shared" ref="AG72:AH72" si="374">+SUM(AG73:AG75)</f>
        <v>0</v>
      </c>
      <c r="AH72" s="21">
        <f t="shared" si="374"/>
        <v>0</v>
      </c>
      <c r="AI72" s="21">
        <f t="shared" ref="AI72" si="375">+SUM(AI73:AI75)</f>
        <v>0</v>
      </c>
      <c r="AJ72" s="21">
        <f t="shared" ref="AJ72" si="376">+SUM(AJ73:AJ75)</f>
        <v>0</v>
      </c>
      <c r="AK72" s="21">
        <f t="shared" ref="AK72" si="377">+SUM(AK73:AK75)</f>
        <v>0</v>
      </c>
      <c r="AL72" s="21">
        <f t="shared" ref="AL72:AM72" si="378">+SUM(AL73:AL75)</f>
        <v>0</v>
      </c>
      <c r="AM72" s="21">
        <f t="shared" si="378"/>
        <v>0</v>
      </c>
    </row>
    <row r="73" spans="2:39" x14ac:dyDescent="0.2">
      <c r="B73" s="18" t="s">
        <v>46</v>
      </c>
      <c r="C73" s="22">
        <f>+M_Pregresso!B64</f>
        <v>0</v>
      </c>
      <c r="D73" s="22">
        <f t="shared" ref="D73:D75" si="379">+C73</f>
        <v>0</v>
      </c>
      <c r="E73" s="22">
        <f t="shared" ref="E73:E75" si="380">+D73</f>
        <v>0</v>
      </c>
      <c r="F73" s="22">
        <f t="shared" ref="F73:F75" si="381">+E73</f>
        <v>0</v>
      </c>
      <c r="G73" s="22">
        <f t="shared" ref="G73:G75" si="382">+F73</f>
        <v>0</v>
      </c>
      <c r="H73" s="22">
        <f t="shared" ref="H73:H75" si="383">+G73</f>
        <v>0</v>
      </c>
      <c r="I73" s="22">
        <f t="shared" ref="I73:I75" si="384">+H73</f>
        <v>0</v>
      </c>
      <c r="J73" s="22">
        <f t="shared" ref="J73:J75" si="385">+I73</f>
        <v>0</v>
      </c>
      <c r="K73" s="22">
        <f t="shared" ref="K73:K75" si="386">+J73</f>
        <v>0</v>
      </c>
      <c r="L73" s="22">
        <f t="shared" ref="L73:L75" si="387">+K73</f>
        <v>0</v>
      </c>
      <c r="M73" s="22">
        <f t="shared" ref="M73:M75" si="388">+L73</f>
        <v>0</v>
      </c>
      <c r="N73" s="22">
        <f t="shared" ref="N73:N75" si="389">+M73</f>
        <v>0</v>
      </c>
      <c r="O73" s="22">
        <f t="shared" ref="O73:O75" si="390">+N73</f>
        <v>0</v>
      </c>
      <c r="P73" s="22">
        <f t="shared" ref="P73:P75" si="391">+O73</f>
        <v>0</v>
      </c>
      <c r="Q73" s="22">
        <f t="shared" ref="Q73:Q75" si="392">+P73</f>
        <v>0</v>
      </c>
      <c r="R73" s="22">
        <f t="shared" ref="R73:R75" si="393">+Q73</f>
        <v>0</v>
      </c>
      <c r="S73" s="22">
        <f t="shared" ref="S73:S75" si="394">+R73</f>
        <v>0</v>
      </c>
      <c r="T73" s="22">
        <f t="shared" ref="T73:T75" si="395">+S73</f>
        <v>0</v>
      </c>
      <c r="U73" s="22">
        <f t="shared" ref="U73:U75" si="396">+T73</f>
        <v>0</v>
      </c>
      <c r="V73" s="22">
        <f t="shared" ref="V73:V75" si="397">+U73</f>
        <v>0</v>
      </c>
      <c r="W73" s="22">
        <f t="shared" ref="W73:W75" si="398">+V73</f>
        <v>0</v>
      </c>
      <c r="X73" s="22">
        <f t="shared" ref="X73:X75" si="399">+W73</f>
        <v>0</v>
      </c>
      <c r="Y73" s="22">
        <f t="shared" ref="Y73:Y75" si="400">+X73</f>
        <v>0</v>
      </c>
      <c r="Z73" s="22">
        <f t="shared" ref="Z73:Z75" si="401">+Y73</f>
        <v>0</v>
      </c>
      <c r="AA73" s="22">
        <f t="shared" ref="AA73:AA75" si="402">+Z73</f>
        <v>0</v>
      </c>
      <c r="AB73" s="22">
        <f t="shared" ref="AB73:AB75" si="403">+AA73</f>
        <v>0</v>
      </c>
      <c r="AC73" s="22">
        <f t="shared" ref="AC73:AC75" si="404">+AB73</f>
        <v>0</v>
      </c>
      <c r="AD73" s="22">
        <f t="shared" ref="AD73:AD75" si="405">+AC73</f>
        <v>0</v>
      </c>
      <c r="AE73" s="22">
        <f t="shared" ref="AE73:AE75" si="406">+AD73</f>
        <v>0</v>
      </c>
      <c r="AF73" s="22">
        <f t="shared" ref="AF73:AF75" si="407">+AE73</f>
        <v>0</v>
      </c>
      <c r="AG73" s="22">
        <f t="shared" ref="AG73:AG75" si="408">+AF73</f>
        <v>0</v>
      </c>
      <c r="AH73" s="22">
        <f t="shared" ref="AH73:AH75" si="409">+AG73</f>
        <v>0</v>
      </c>
      <c r="AI73" s="22">
        <f t="shared" ref="AI73:AI75" si="410">+AH73</f>
        <v>0</v>
      </c>
      <c r="AJ73" s="22">
        <f t="shared" ref="AJ73:AJ75" si="411">+AI73</f>
        <v>0</v>
      </c>
      <c r="AK73" s="22">
        <f t="shared" ref="AK73:AK75" si="412">+AJ73</f>
        <v>0</v>
      </c>
      <c r="AL73" s="22">
        <f t="shared" ref="AL73:AL75" si="413">+AK73</f>
        <v>0</v>
      </c>
      <c r="AM73" s="22">
        <f t="shared" ref="AM73:AM75" si="414">+AL73</f>
        <v>0</v>
      </c>
    </row>
    <row r="74" spans="2:39" x14ac:dyDescent="0.2">
      <c r="B74" s="18" t="s">
        <v>47</v>
      </c>
      <c r="C74" s="22">
        <f>+M_Pregresso!B65</f>
        <v>0</v>
      </c>
      <c r="D74" s="22">
        <f t="shared" si="379"/>
        <v>0</v>
      </c>
      <c r="E74" s="22">
        <f t="shared" si="380"/>
        <v>0</v>
      </c>
      <c r="F74" s="22">
        <f t="shared" si="381"/>
        <v>0</v>
      </c>
      <c r="G74" s="22">
        <f t="shared" si="382"/>
        <v>0</v>
      </c>
      <c r="H74" s="22">
        <f t="shared" si="383"/>
        <v>0</v>
      </c>
      <c r="I74" s="22">
        <f t="shared" si="384"/>
        <v>0</v>
      </c>
      <c r="J74" s="22">
        <f t="shared" si="385"/>
        <v>0</v>
      </c>
      <c r="K74" s="22">
        <f t="shared" si="386"/>
        <v>0</v>
      </c>
      <c r="L74" s="22">
        <f t="shared" si="387"/>
        <v>0</v>
      </c>
      <c r="M74" s="22">
        <f t="shared" si="388"/>
        <v>0</v>
      </c>
      <c r="N74" s="22">
        <f t="shared" si="389"/>
        <v>0</v>
      </c>
      <c r="O74" s="22">
        <f t="shared" si="390"/>
        <v>0</v>
      </c>
      <c r="P74" s="22">
        <f t="shared" si="391"/>
        <v>0</v>
      </c>
      <c r="Q74" s="22">
        <f t="shared" si="392"/>
        <v>0</v>
      </c>
      <c r="R74" s="22">
        <f t="shared" si="393"/>
        <v>0</v>
      </c>
      <c r="S74" s="22">
        <f t="shared" si="394"/>
        <v>0</v>
      </c>
      <c r="T74" s="22">
        <f t="shared" si="395"/>
        <v>0</v>
      </c>
      <c r="U74" s="22">
        <f t="shared" si="396"/>
        <v>0</v>
      </c>
      <c r="V74" s="22">
        <f t="shared" si="397"/>
        <v>0</v>
      </c>
      <c r="W74" s="22">
        <f t="shared" si="398"/>
        <v>0</v>
      </c>
      <c r="X74" s="22">
        <f t="shared" si="399"/>
        <v>0</v>
      </c>
      <c r="Y74" s="22">
        <f t="shared" si="400"/>
        <v>0</v>
      </c>
      <c r="Z74" s="22">
        <f t="shared" si="401"/>
        <v>0</v>
      </c>
      <c r="AA74" s="22">
        <f t="shared" si="402"/>
        <v>0</v>
      </c>
      <c r="AB74" s="22">
        <f t="shared" si="403"/>
        <v>0</v>
      </c>
      <c r="AC74" s="22">
        <f t="shared" si="404"/>
        <v>0</v>
      </c>
      <c r="AD74" s="22">
        <f t="shared" si="405"/>
        <v>0</v>
      </c>
      <c r="AE74" s="22">
        <f t="shared" si="406"/>
        <v>0</v>
      </c>
      <c r="AF74" s="22">
        <f t="shared" si="407"/>
        <v>0</v>
      </c>
      <c r="AG74" s="22">
        <f t="shared" si="408"/>
        <v>0</v>
      </c>
      <c r="AH74" s="22">
        <f t="shared" si="409"/>
        <v>0</v>
      </c>
      <c r="AI74" s="22">
        <f t="shared" si="410"/>
        <v>0</v>
      </c>
      <c r="AJ74" s="22">
        <f t="shared" si="411"/>
        <v>0</v>
      </c>
      <c r="AK74" s="22">
        <f t="shared" si="412"/>
        <v>0</v>
      </c>
      <c r="AL74" s="22">
        <f t="shared" si="413"/>
        <v>0</v>
      </c>
      <c r="AM74" s="22">
        <f t="shared" si="414"/>
        <v>0</v>
      </c>
    </row>
    <row r="75" spans="2:39" x14ac:dyDescent="0.2">
      <c r="B75" s="18" t="s">
        <v>48</v>
      </c>
      <c r="C75" s="22">
        <f>+M_Pregresso!B66</f>
        <v>0</v>
      </c>
      <c r="D75" s="22">
        <f t="shared" si="379"/>
        <v>0</v>
      </c>
      <c r="E75" s="22">
        <f t="shared" si="380"/>
        <v>0</v>
      </c>
      <c r="F75" s="22">
        <f t="shared" si="381"/>
        <v>0</v>
      </c>
      <c r="G75" s="22">
        <f t="shared" si="382"/>
        <v>0</v>
      </c>
      <c r="H75" s="22">
        <f t="shared" si="383"/>
        <v>0</v>
      </c>
      <c r="I75" s="22">
        <f t="shared" si="384"/>
        <v>0</v>
      </c>
      <c r="J75" s="22">
        <f t="shared" si="385"/>
        <v>0</v>
      </c>
      <c r="K75" s="22">
        <f t="shared" si="386"/>
        <v>0</v>
      </c>
      <c r="L75" s="22">
        <f t="shared" si="387"/>
        <v>0</v>
      </c>
      <c r="M75" s="22">
        <f t="shared" si="388"/>
        <v>0</v>
      </c>
      <c r="N75" s="22">
        <f t="shared" si="389"/>
        <v>0</v>
      </c>
      <c r="O75" s="22">
        <f t="shared" si="390"/>
        <v>0</v>
      </c>
      <c r="P75" s="22">
        <f t="shared" si="391"/>
        <v>0</v>
      </c>
      <c r="Q75" s="22">
        <f t="shared" si="392"/>
        <v>0</v>
      </c>
      <c r="R75" s="22">
        <f t="shared" si="393"/>
        <v>0</v>
      </c>
      <c r="S75" s="22">
        <f t="shared" si="394"/>
        <v>0</v>
      </c>
      <c r="T75" s="22">
        <f t="shared" si="395"/>
        <v>0</v>
      </c>
      <c r="U75" s="22">
        <f t="shared" si="396"/>
        <v>0</v>
      </c>
      <c r="V75" s="22">
        <f t="shared" si="397"/>
        <v>0</v>
      </c>
      <c r="W75" s="22">
        <f t="shared" si="398"/>
        <v>0</v>
      </c>
      <c r="X75" s="22">
        <f t="shared" si="399"/>
        <v>0</v>
      </c>
      <c r="Y75" s="22">
        <f t="shared" si="400"/>
        <v>0</v>
      </c>
      <c r="Z75" s="22">
        <f t="shared" si="401"/>
        <v>0</v>
      </c>
      <c r="AA75" s="22">
        <f t="shared" si="402"/>
        <v>0</v>
      </c>
      <c r="AB75" s="22">
        <f t="shared" si="403"/>
        <v>0</v>
      </c>
      <c r="AC75" s="22">
        <f t="shared" si="404"/>
        <v>0</v>
      </c>
      <c r="AD75" s="22">
        <f t="shared" si="405"/>
        <v>0</v>
      </c>
      <c r="AE75" s="22">
        <f t="shared" si="406"/>
        <v>0</v>
      </c>
      <c r="AF75" s="22">
        <f t="shared" si="407"/>
        <v>0</v>
      </c>
      <c r="AG75" s="22">
        <f t="shared" si="408"/>
        <v>0</v>
      </c>
      <c r="AH75" s="22">
        <f t="shared" si="409"/>
        <v>0</v>
      </c>
      <c r="AI75" s="22">
        <f t="shared" si="410"/>
        <v>0</v>
      </c>
      <c r="AJ75" s="22">
        <f t="shared" si="411"/>
        <v>0</v>
      </c>
      <c r="AK75" s="22">
        <f t="shared" si="412"/>
        <v>0</v>
      </c>
      <c r="AL75" s="22">
        <f t="shared" si="413"/>
        <v>0</v>
      </c>
      <c r="AM75" s="22">
        <f t="shared" si="414"/>
        <v>0</v>
      </c>
    </row>
    <row r="76" spans="2:39" x14ac:dyDescent="0.2">
      <c r="B76" s="16" t="s">
        <v>49</v>
      </c>
      <c r="C76" s="22">
        <f>+M_Pregresso!B67</f>
        <v>0</v>
      </c>
      <c r="D76" s="21">
        <f>+C76+C77-'M_Capitale Sociale'!B10</f>
        <v>-10000</v>
      </c>
      <c r="E76" s="21">
        <f>+D76+D77-'M_Capitale Sociale'!C10</f>
        <v>-55004.359999999993</v>
      </c>
      <c r="F76" s="21">
        <f>+E76+E77-'M_Capitale Sociale'!D10</f>
        <v>-107775.38373333332</v>
      </c>
      <c r="G76" s="21">
        <f>+F76+F77-'M_Capitale Sociale'!E10</f>
        <v>-154418.62403613888</v>
      </c>
      <c r="H76" s="21">
        <f>+G76+G77-'M_Capitale Sociale'!F10</f>
        <v>-203040.41957296585</v>
      </c>
      <c r="I76" s="21">
        <f>+H76+H77-'M_Capitale Sociale'!G10</f>
        <v>-251960.43689090826</v>
      </c>
      <c r="J76" s="21">
        <f>+I76+I77-'M_Capitale Sociale'!H10</f>
        <v>-301020.43088254629</v>
      </c>
      <c r="K76" s="21">
        <f>+J76+J77-'M_Capitale Sociale'!I10</f>
        <v>-340379.06531368953</v>
      </c>
      <c r="L76" s="21">
        <f>+K76+K77-'M_Capitale Sociale'!J10</f>
        <v>-380042.03647988645</v>
      </c>
      <c r="M76" s="21">
        <f>+L76+L77-'M_Capitale Sociale'!K10</f>
        <v>-419984.10488385172</v>
      </c>
      <c r="N76" s="21">
        <f>+M76+M77-'M_Capitale Sociale'!L10</f>
        <v>-460210.49579257239</v>
      </c>
      <c r="O76" s="21">
        <f>+N76+N77-'M_Capitale Sociale'!M10</f>
        <v>-500726.50211173651</v>
      </c>
      <c r="P76" s="21">
        <f>+O76+O77-'M_Capitale Sociale'!N10</f>
        <v>-541537.37604925712</v>
      </c>
      <c r="Q76" s="21">
        <f>+P76+P77-'M_Capitale Sociale'!O10</f>
        <v>-589558.35741691419</v>
      </c>
      <c r="R76" s="21">
        <f>+Q76+Q77-'M_Capitale Sociale'!P10</f>
        <v>-637884.66769354232</v>
      </c>
      <c r="S76" s="21">
        <f>+R76+R77-'M_Capitale Sociale'!Q10</f>
        <v>-686350.62261605379</v>
      </c>
      <c r="T76" s="21">
        <f>+S76+S77-'M_Capitale Sociale'!R10</f>
        <v>-735120.97066289152</v>
      </c>
      <c r="U76" s="21">
        <f>+T76+T77-'M_Capitale Sociale'!S10</f>
        <v>-784201.17445428192</v>
      </c>
      <c r="V76" s="21">
        <f>+U76+U77-'M_Capitale Sociale'!T10</f>
        <v>-833596.09921817167</v>
      </c>
      <c r="W76" s="21">
        <f>+V76+V77-'M_Capitale Sociale'!U10</f>
        <v>-883310.73195201496</v>
      </c>
      <c r="X76" s="21">
        <f>+W76+W77-'M_Capitale Sociale'!V10</f>
        <v>-933349.99501943018</v>
      </c>
      <c r="Y76" s="21">
        <f>+X76+X77-'M_Capitale Sociale'!W10</f>
        <v>-983736.58143519156</v>
      </c>
      <c r="Z76" s="21">
        <f>+Y76+Y77-'M_Capitale Sociale'!X10</f>
        <v>-1034545.2228200098</v>
      </c>
      <c r="AA76" s="21">
        <f>+Z76+Z77-'M_Capitale Sociale'!Y10</f>
        <v>-1085779.6981045518</v>
      </c>
      <c r="AB76" s="21">
        <f>+AA76+AA77-'M_Capitale Sociale'!Z10</f>
        <v>-1137443.6250714858</v>
      </c>
      <c r="AC76" s="21">
        <f>+AB76+AB77-'M_Capitale Sociale'!AA10</f>
        <v>-1189518.5905161279</v>
      </c>
      <c r="AD76" s="21">
        <f>+AC76+AC77-'M_Capitale Sociale'!AB10</f>
        <v>-1242029.4976078325</v>
      </c>
      <c r="AE76" s="21">
        <f>+AD76+AD77-'M_Capitale Sociale'!AC10</f>
        <v>-1295670.505044675</v>
      </c>
      <c r="AF76" s="21">
        <f>+AE76+AE77-'M_Capitale Sociale'!AD10</f>
        <v>-1348567.7826089163</v>
      </c>
      <c r="AG76" s="21">
        <f>+AF76+AF77-'M_Capitale Sociale'!AE10</f>
        <v>-1402013.8725916164</v>
      </c>
      <c r="AH76" s="21">
        <f>+AG76+AG77-'M_Capitale Sociale'!AF10</f>
        <v>-1456018.4827640657</v>
      </c>
      <c r="AI76" s="21">
        <f>+AH76+AH77-'M_Capitale Sociale'!AG10</f>
        <v>-1510590.3210861327</v>
      </c>
      <c r="AJ76" s="21">
        <f>+AI76+AI77-'M_Capitale Sociale'!AH10</f>
        <v>-1565738.534012438</v>
      </c>
      <c r="AK76" s="21">
        <f>+AJ76+AJ77-'M_Capitale Sociale'!AI10</f>
        <v>-1621472.4059095522</v>
      </c>
      <c r="AL76" s="21">
        <f>+AK76+AK77-'M_Capitale Sociale'!AJ10</f>
        <v>-1677801.360729004</v>
      </c>
      <c r="AM76" s="21">
        <f>+AL76+AL77-'M_Capitale Sociale'!AK10</f>
        <v>-1734734.964170272</v>
      </c>
    </row>
    <row r="77" spans="2:39" x14ac:dyDescent="0.2">
      <c r="B77" s="16" t="s">
        <v>50</v>
      </c>
      <c r="C77" s="22">
        <f>+M_Pregresso!B68</f>
        <v>0</v>
      </c>
      <c r="D77" s="21">
        <f>+CEanno!C76</f>
        <v>-35004.359999999993</v>
      </c>
      <c r="E77" s="21">
        <f>+CEanno!D76</f>
        <v>-42771.023733333328</v>
      </c>
      <c r="F77" s="21">
        <f>+CEanno!E76</f>
        <v>-36643.240302805556</v>
      </c>
      <c r="G77" s="21">
        <f>+CEanno!F76</f>
        <v>-38621.795536826969</v>
      </c>
      <c r="H77" s="21">
        <f>+CEanno!G76</f>
        <v>-38920.017317942409</v>
      </c>
      <c r="I77" s="21">
        <f>+CEanno!H76</f>
        <v>-39059.993991638024</v>
      </c>
      <c r="J77" s="21">
        <f>+CEanno!I76</f>
        <v>-39358.634431143262</v>
      </c>
      <c r="K77" s="21">
        <f>+CEanno!J76</f>
        <v>-39662.97116619692</v>
      </c>
      <c r="L77" s="21">
        <f>+CEanno!K76</f>
        <v>-39942.068403965277</v>
      </c>
      <c r="M77" s="21">
        <f>+CEanno!L76</f>
        <v>-40226.390908720663</v>
      </c>
      <c r="N77" s="21">
        <f>+CEanno!M76</f>
        <v>-40516.006319164146</v>
      </c>
      <c r="O77" s="21">
        <f>+CEanno!N76</f>
        <v>-40810.873937520584</v>
      </c>
      <c r="P77" s="21">
        <f>+CEanno!O76</f>
        <v>-48020.981367657041</v>
      </c>
      <c r="Q77" s="21">
        <f>+CEanno!P76</f>
        <v>-48326.310276628123</v>
      </c>
      <c r="R77" s="21">
        <f>+CEanno!Q76</f>
        <v>-48465.954922511475</v>
      </c>
      <c r="S77" s="21">
        <f>+CEanno!R76</f>
        <v>-48770.348046837717</v>
      </c>
      <c r="T77" s="21">
        <f>+CEanno!S76</f>
        <v>-49080.20379139045</v>
      </c>
      <c r="U77" s="21">
        <f>+CEanno!T76</f>
        <v>-49394.92476388978</v>
      </c>
      <c r="V77" s="21">
        <f>+CEanno!U76</f>
        <v>-49714.632733843253</v>
      </c>
      <c r="W77" s="21">
        <f>+CEanno!V76</f>
        <v>-50039.263067415173</v>
      </c>
      <c r="X77" s="21">
        <f>+CEanno!W76</f>
        <v>-50386.586415761398</v>
      </c>
      <c r="Y77" s="21">
        <f>+CEanno!X76</f>
        <v>-50808.641384818249</v>
      </c>
      <c r="Z77" s="21">
        <f>+CEanno!Y76</f>
        <v>-51234.475284542066</v>
      </c>
      <c r="AA77" s="21">
        <f>+CEanno!Z76</f>
        <v>-51663.92696693405</v>
      </c>
      <c r="AB77" s="21">
        <f>+CEanno!AA76</f>
        <v>-52074.96544464217</v>
      </c>
      <c r="AC77" s="21">
        <f>+CEanno!AB76</f>
        <v>-52510.907091704612</v>
      </c>
      <c r="AD77" s="21">
        <f>+CEanno!AC76</f>
        <v>-53641.007436842527</v>
      </c>
      <c r="AE77" s="21">
        <f>+CEanno!AD76</f>
        <v>-52897.277564241289</v>
      </c>
      <c r="AF77" s="21">
        <f>+CEanno!AE76</f>
        <v>-53446.08998270017</v>
      </c>
      <c r="AG77" s="21">
        <f>+CEanno!AF76</f>
        <v>-54004.610172449495</v>
      </c>
      <c r="AH77" s="21">
        <f>+CEanno!AG76</f>
        <v>-54571.838322066891</v>
      </c>
      <c r="AI77" s="21">
        <f>+CEanno!AH76</f>
        <v>-55148.212926305438</v>
      </c>
      <c r="AJ77" s="21">
        <f>+CEanno!AI76</f>
        <v>-55733.871897114092</v>
      </c>
      <c r="AK77" s="21">
        <f>+CEanno!AJ76</f>
        <v>-56328.954819451727</v>
      </c>
      <c r="AL77" s="21">
        <f>+CEanno!AK76</f>
        <v>-56933.603441267987</v>
      </c>
      <c r="AM77" s="21">
        <f>+CEanno!AL76</f>
        <v>-57547.961637072833</v>
      </c>
    </row>
    <row r="79" spans="2:39" x14ac:dyDescent="0.2">
      <c r="B79" s="16" t="s">
        <v>51</v>
      </c>
      <c r="C79" s="21">
        <f>+C69+C61+C51+C48+C46+C67</f>
        <v>0</v>
      </c>
      <c r="D79" s="21">
        <f>+D69+D61+D51+D48+D46+D67</f>
        <v>569664</v>
      </c>
      <c r="E79" s="21">
        <f t="shared" ref="E79:AM79" si="415">+E69+E61+E51+E48+E46+E67</f>
        <v>671121.1496</v>
      </c>
      <c r="F79" s="21">
        <f t="shared" si="415"/>
        <v>696392</v>
      </c>
      <c r="G79" s="21">
        <f t="shared" si="415"/>
        <v>632771.00255280745</v>
      </c>
      <c r="H79" s="21">
        <f t="shared" si="415"/>
        <v>517781.13460002397</v>
      </c>
      <c r="I79" s="21">
        <f t="shared" si="415"/>
        <v>453345.37724472058</v>
      </c>
      <c r="J79" s="21">
        <f t="shared" si="415"/>
        <v>389014.89319396752</v>
      </c>
      <c r="K79" s="21">
        <f t="shared" si="415"/>
        <v>324615.17619331332</v>
      </c>
      <c r="L79" s="21">
        <f t="shared" si="415"/>
        <v>260190.60189031687</v>
      </c>
      <c r="M79" s="21">
        <f t="shared" si="415"/>
        <v>195763.07516226577</v>
      </c>
      <c r="N79" s="21">
        <f t="shared" si="415"/>
        <v>131320.50002381369</v>
      </c>
      <c r="O79" s="21">
        <f t="shared" si="415"/>
        <v>66861.931999657769</v>
      </c>
      <c r="P79" s="21">
        <f t="shared" si="415"/>
        <v>5086.4228875425179</v>
      </c>
      <c r="Q79" s="21">
        <f t="shared" si="415"/>
        <v>-112107.04569852471</v>
      </c>
      <c r="R79" s="21">
        <f t="shared" si="415"/>
        <v>-176682.75585222777</v>
      </c>
      <c r="S79" s="21">
        <f t="shared" si="415"/>
        <v>-241156.42280248564</v>
      </c>
      <c r="T79" s="21">
        <f t="shared" si="415"/>
        <v>-305710.3856452349</v>
      </c>
      <c r="U79" s="21">
        <f t="shared" si="415"/>
        <v>-370287.23430292081</v>
      </c>
      <c r="V79" s="21">
        <f t="shared" si="415"/>
        <v>-434888.0626758954</v>
      </c>
      <c r="W79" s="21">
        <f t="shared" si="415"/>
        <v>-492180.33725744713</v>
      </c>
      <c r="X79" s="21">
        <f t="shared" si="415"/>
        <v>-520768.52595823735</v>
      </c>
      <c r="Y79" s="21">
        <f t="shared" si="415"/>
        <v>-549863.59578349325</v>
      </c>
      <c r="Z79" s="21">
        <f t="shared" si="415"/>
        <v>-579476.13348348078</v>
      </c>
      <c r="AA79" s="21">
        <f t="shared" si="415"/>
        <v>-609616.99890339747</v>
      </c>
      <c r="AB79" s="21">
        <f t="shared" si="415"/>
        <v>-639775.48158520088</v>
      </c>
      <c r="AC79" s="21">
        <f t="shared" si="415"/>
        <v>-670484.67616245104</v>
      </c>
      <c r="AD79" s="21">
        <f t="shared" si="415"/>
        <v>-702486.45123633847</v>
      </c>
      <c r="AE79" s="21">
        <f t="shared" si="415"/>
        <v>-730325.52651984699</v>
      </c>
      <c r="AF79" s="21">
        <f t="shared" si="415"/>
        <v>-759400.32797895872</v>
      </c>
      <c r="AG79" s="21">
        <f t="shared" si="415"/>
        <v>-788691.37498221814</v>
      </c>
      <c r="AH79" s="21">
        <f t="shared" si="415"/>
        <v>-818505.99168755731</v>
      </c>
      <c r="AI79" s="21">
        <f t="shared" si="415"/>
        <v>-848852.66967288416</v>
      </c>
      <c r="AJ79" s="21">
        <f t="shared" si="415"/>
        <v>-879740.028604905</v>
      </c>
      <c r="AK79" s="21">
        <f t="shared" si="415"/>
        <v>-911176.81776478712</v>
      </c>
      <c r="AL79" s="21">
        <f t="shared" si="415"/>
        <v>-943171.91806159168</v>
      </c>
      <c r="AM79" s="21">
        <f t="shared" si="415"/>
        <v>-975734.34400703432</v>
      </c>
    </row>
    <row r="83" spans="2:39" x14ac:dyDescent="0.2">
      <c r="B83" s="16" t="s">
        <v>52</v>
      </c>
      <c r="C83" s="38">
        <f>+C44-C79</f>
        <v>0</v>
      </c>
      <c r="D83" s="38">
        <f>+D44-D79</f>
        <v>0</v>
      </c>
      <c r="E83" s="38">
        <f t="shared" ref="E83:I83" si="416">+E44-E79</f>
        <v>0</v>
      </c>
      <c r="F83" s="38">
        <f t="shared" si="416"/>
        <v>0</v>
      </c>
      <c r="G83" s="38">
        <f t="shared" si="416"/>
        <v>0</v>
      </c>
      <c r="H83" s="38">
        <f t="shared" si="416"/>
        <v>0</v>
      </c>
      <c r="I83" s="38">
        <f t="shared" si="416"/>
        <v>0</v>
      </c>
      <c r="J83" s="38">
        <f t="shared" ref="J83:AM83" si="417">+J44-J79</f>
        <v>0</v>
      </c>
      <c r="K83" s="38">
        <f t="shared" si="417"/>
        <v>0</v>
      </c>
      <c r="L83" s="38">
        <f t="shared" si="417"/>
        <v>0</v>
      </c>
      <c r="M83" s="38">
        <f t="shared" si="417"/>
        <v>0</v>
      </c>
      <c r="N83" s="38">
        <f t="shared" si="417"/>
        <v>0</v>
      </c>
      <c r="O83" s="38">
        <f t="shared" si="417"/>
        <v>0</v>
      </c>
      <c r="P83" s="38">
        <f t="shared" si="417"/>
        <v>-1.1823431123048067E-10</v>
      </c>
      <c r="Q83" s="38">
        <f t="shared" si="417"/>
        <v>0</v>
      </c>
      <c r="R83" s="38">
        <f t="shared" si="417"/>
        <v>0</v>
      </c>
      <c r="S83" s="38">
        <f t="shared" si="417"/>
        <v>0</v>
      </c>
      <c r="T83" s="38">
        <f t="shared" si="417"/>
        <v>0</v>
      </c>
      <c r="U83" s="38">
        <f t="shared" si="417"/>
        <v>0</v>
      </c>
      <c r="V83" s="38">
        <f t="shared" si="417"/>
        <v>0</v>
      </c>
      <c r="W83" s="38">
        <f t="shared" si="417"/>
        <v>0</v>
      </c>
      <c r="X83" s="38">
        <f t="shared" si="417"/>
        <v>0</v>
      </c>
      <c r="Y83" s="38">
        <f t="shared" si="417"/>
        <v>0</v>
      </c>
      <c r="Z83" s="38">
        <f t="shared" si="417"/>
        <v>0</v>
      </c>
      <c r="AA83" s="38">
        <f t="shared" si="417"/>
        <v>0</v>
      </c>
      <c r="AB83" s="38">
        <f t="shared" si="417"/>
        <v>0</v>
      </c>
      <c r="AC83" s="38">
        <f t="shared" si="417"/>
        <v>0</v>
      </c>
      <c r="AD83" s="38">
        <f t="shared" si="417"/>
        <v>0</v>
      </c>
      <c r="AE83" s="38">
        <f t="shared" si="417"/>
        <v>0</v>
      </c>
      <c r="AF83" s="38">
        <f t="shared" si="417"/>
        <v>0</v>
      </c>
      <c r="AG83" s="38">
        <f t="shared" si="417"/>
        <v>0</v>
      </c>
      <c r="AH83" s="38">
        <f t="shared" si="417"/>
        <v>0</v>
      </c>
      <c r="AI83" s="38">
        <f t="shared" si="417"/>
        <v>0</v>
      </c>
      <c r="AJ83" s="38">
        <f t="shared" si="417"/>
        <v>0</v>
      </c>
      <c r="AK83" s="38">
        <f t="shared" si="417"/>
        <v>0</v>
      </c>
      <c r="AL83" s="38">
        <f t="shared" si="417"/>
        <v>0</v>
      </c>
      <c r="AM83" s="38">
        <f t="shared" si="417"/>
        <v>0</v>
      </c>
    </row>
    <row r="85" spans="2:39" x14ac:dyDescent="0.2">
      <c r="B85" s="16"/>
      <c r="C85" s="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2:39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M35"/>
  <sheetViews>
    <sheetView showGridLines="0" topLeftCell="A3" workbookViewId="0">
      <selection activeCell="C6" sqref="C6"/>
    </sheetView>
  </sheetViews>
  <sheetFormatPr defaultRowHeight="15" x14ac:dyDescent="0.25"/>
  <cols>
    <col min="1" max="1" width="10.7109375" style="15" customWidth="1"/>
    <col min="2" max="2" width="25.85546875" bestFit="1" customWidth="1"/>
    <col min="3" max="3" width="15.7109375" customWidth="1"/>
    <col min="4" max="4" width="10" bestFit="1" customWidth="1"/>
    <col min="5" max="5" width="11.28515625" bestFit="1" customWidth="1"/>
    <col min="6" max="7" width="10" bestFit="1" customWidth="1"/>
  </cols>
  <sheetData>
    <row r="1" spans="2:39" s="15" customFormat="1" ht="11.65" customHeight="1" x14ac:dyDescent="0.2"/>
    <row r="2" spans="2:39" s="15" customFormat="1" ht="11.65" customHeight="1" x14ac:dyDescent="0.2"/>
    <row r="3" spans="2:39" s="15" customFormat="1" ht="11.65" customHeight="1" x14ac:dyDescent="0.2"/>
    <row r="4" spans="2:39" s="15" customFormat="1" ht="12" x14ac:dyDescent="0.2"/>
    <row r="5" spans="2:39" s="15" customFormat="1" ht="12" x14ac:dyDescent="0.2"/>
    <row r="6" spans="2:39" x14ac:dyDescent="0.25">
      <c r="B6" s="16" t="s">
        <v>108</v>
      </c>
      <c r="C6" s="17"/>
      <c r="D6" s="17" t="str">
        <f>+CEanno!C6</f>
        <v>ANNO 1</v>
      </c>
      <c r="E6" s="17" t="str">
        <f>+CEanno!D6</f>
        <v>ANNO 2</v>
      </c>
      <c r="F6" s="17" t="str">
        <f>+CEanno!E6</f>
        <v>ANNO 3</v>
      </c>
      <c r="G6" s="17" t="str">
        <f>+CEanno!F6</f>
        <v>ANNO 4</v>
      </c>
      <c r="H6" s="17" t="str">
        <f>+CEanno!G6</f>
        <v>ANNO 5</v>
      </c>
      <c r="I6" s="17" t="str">
        <f>+CEanno!H6</f>
        <v>ANNO 6</v>
      </c>
      <c r="J6" s="17" t="str">
        <f>+CEanno!I6</f>
        <v>ANNO 7</v>
      </c>
      <c r="K6" s="17" t="str">
        <f>+CEanno!J6</f>
        <v>ANNO 8</v>
      </c>
      <c r="L6" s="17" t="str">
        <f>+CEanno!K6</f>
        <v>ANNO 9</v>
      </c>
      <c r="M6" s="17" t="str">
        <f>+CEanno!L6</f>
        <v>ANNO 10</v>
      </c>
      <c r="N6" s="17" t="str">
        <f>+CEanno!M6</f>
        <v>ANNO 11</v>
      </c>
      <c r="O6" s="17" t="str">
        <f>+CEanno!N6</f>
        <v>ANNO 12</v>
      </c>
      <c r="P6" s="17" t="str">
        <f>+CEanno!O6</f>
        <v>ANNO 13</v>
      </c>
      <c r="Q6" s="17" t="str">
        <f>+CEanno!P6</f>
        <v>ANNO 14</v>
      </c>
      <c r="R6" s="17" t="str">
        <f>+CEanno!Q6</f>
        <v>ANNO 15</v>
      </c>
      <c r="S6" s="17" t="str">
        <f>+CEanno!R6</f>
        <v>ANNO 16</v>
      </c>
      <c r="T6" s="17" t="str">
        <f>+CEanno!S6</f>
        <v>ANNO 17</v>
      </c>
      <c r="U6" s="17" t="str">
        <f>+CEanno!T6</f>
        <v>ANNO 18</v>
      </c>
      <c r="V6" s="17" t="str">
        <f>+CEanno!U6</f>
        <v>ANNO 19</v>
      </c>
      <c r="W6" s="17" t="str">
        <f>+CEanno!V6</f>
        <v>ANNO 20</v>
      </c>
      <c r="X6" s="17" t="str">
        <f>+CEanno!W6</f>
        <v>ANNO 21</v>
      </c>
      <c r="Y6" s="17" t="str">
        <f>+CEanno!X6</f>
        <v>ANNO 22</v>
      </c>
      <c r="Z6" s="17" t="str">
        <f>+CEanno!Y6</f>
        <v>ANNO 23</v>
      </c>
      <c r="AA6" s="17" t="str">
        <f>+CEanno!Z6</f>
        <v>ANNO 24</v>
      </c>
      <c r="AB6" s="17" t="str">
        <f>+CEanno!AA6</f>
        <v>ANNO 25</v>
      </c>
      <c r="AC6" s="17" t="str">
        <f>+CEanno!AB6</f>
        <v>ANNO 26</v>
      </c>
      <c r="AD6" s="17" t="str">
        <f>+CEanno!AC6</f>
        <v>ANNO 27</v>
      </c>
      <c r="AE6" s="17" t="str">
        <f>+CEanno!AD6</f>
        <v>ANNO 28</v>
      </c>
      <c r="AF6" s="17" t="str">
        <f>+CEanno!AE6</f>
        <v>ANNO 29</v>
      </c>
      <c r="AG6" s="17" t="str">
        <f>+CEanno!AF6</f>
        <v>ANNO 30</v>
      </c>
      <c r="AH6" s="17" t="str">
        <f>+CEanno!AG6</f>
        <v>ANNO 31</v>
      </c>
      <c r="AI6" s="17" t="str">
        <f>+CEanno!AH6</f>
        <v>ANNO 32</v>
      </c>
      <c r="AJ6" s="17" t="str">
        <f>+CEanno!AI6</f>
        <v>ANNO 33</v>
      </c>
      <c r="AK6" s="17" t="str">
        <f>+CEanno!AJ6</f>
        <v>ANNO 34</v>
      </c>
      <c r="AL6" s="17" t="str">
        <f>+CEanno!AK6</f>
        <v>ANNO 35</v>
      </c>
      <c r="AM6" s="17" t="str">
        <f>+CEanno!AL6</f>
        <v>ANNO 36</v>
      </c>
    </row>
    <row r="7" spans="2:39" x14ac:dyDescent="0.25">
      <c r="B7" s="18" t="s">
        <v>113</v>
      </c>
      <c r="C7" s="18"/>
      <c r="D7" s="36">
        <f>+M_Vendite!D38+M_Pregresso!D9</f>
        <v>64416</v>
      </c>
      <c r="E7" s="36">
        <f>+M_Vendite!E38+M_Pregresso!E9</f>
        <v>64416</v>
      </c>
      <c r="F7" s="36">
        <f>+M_Vendite!F38+M_Pregresso!F9</f>
        <v>64416</v>
      </c>
      <c r="G7" s="36">
        <f>+M_Vendite!G38+M_Pregresso!G9</f>
        <v>64416</v>
      </c>
      <c r="H7" s="36">
        <f>+M_Vendite!H38+M_Pregresso!H9</f>
        <v>64416</v>
      </c>
      <c r="I7" s="36">
        <f>+M_Vendite!I38+M_Pregresso!I9</f>
        <v>64416</v>
      </c>
      <c r="J7" s="36">
        <f>+M_Vendite!J38+M_Pregresso!J9</f>
        <v>64416</v>
      </c>
      <c r="K7" s="36">
        <f>+M_Vendite!K38+M_Pregresso!K9</f>
        <v>64416</v>
      </c>
      <c r="L7" s="36">
        <f>+M_Vendite!L38+M_Pregresso!L9</f>
        <v>64416</v>
      </c>
      <c r="M7" s="36">
        <f>+M_Vendite!M38+M_Pregresso!M9</f>
        <v>64416</v>
      </c>
      <c r="N7" s="36">
        <f>+M_Vendite!N38+M_Pregresso!N9</f>
        <v>64416</v>
      </c>
      <c r="O7" s="36">
        <f>+M_Vendite!O38+M_Pregresso!O9</f>
        <v>64416</v>
      </c>
      <c r="P7" s="36">
        <f>+M_Vendite!P38+M_Pregresso!P9</f>
        <v>64416</v>
      </c>
      <c r="Q7" s="36">
        <f>+M_Vendite!Q38+M_Pregresso!Q9</f>
        <v>64416</v>
      </c>
      <c r="R7" s="36">
        <f>+M_Vendite!R38+M_Pregresso!R9</f>
        <v>64416</v>
      </c>
      <c r="S7" s="36">
        <f>+M_Vendite!S38+M_Pregresso!S9</f>
        <v>64416</v>
      </c>
      <c r="T7" s="36">
        <f>+M_Vendite!T38+M_Pregresso!T9</f>
        <v>64416</v>
      </c>
      <c r="U7" s="36">
        <f>+M_Vendite!U38+M_Pregresso!U9</f>
        <v>64416</v>
      </c>
      <c r="V7" s="36">
        <f>+M_Vendite!V38+M_Pregresso!V9</f>
        <v>64416</v>
      </c>
      <c r="W7" s="36">
        <f>+M_Vendite!W38+M_Pregresso!W9</f>
        <v>64416</v>
      </c>
      <c r="X7" s="36">
        <f>+M_Vendite!X38+M_Pregresso!X9</f>
        <v>64416</v>
      </c>
      <c r="Y7" s="36">
        <f>+M_Vendite!Y38+M_Pregresso!Y9</f>
        <v>64416</v>
      </c>
      <c r="Z7" s="36">
        <f>+M_Vendite!Z38+M_Pregresso!Z9</f>
        <v>64416</v>
      </c>
      <c r="AA7" s="36">
        <f>+M_Vendite!AA38+M_Pregresso!AA9</f>
        <v>64416</v>
      </c>
      <c r="AB7" s="36">
        <f>+M_Vendite!AB38+M_Pregresso!AB9</f>
        <v>64416</v>
      </c>
      <c r="AC7" s="36">
        <f>+M_Vendite!AC38+M_Pregresso!AC9</f>
        <v>64416</v>
      </c>
      <c r="AD7" s="36">
        <f>+M_Vendite!AD38+M_Pregresso!AD9</f>
        <v>64416</v>
      </c>
      <c r="AE7" s="36">
        <f>+M_Vendite!AE38+M_Pregresso!AE9</f>
        <v>64416</v>
      </c>
      <c r="AF7" s="36">
        <f>+M_Vendite!AF38+M_Pregresso!AF9</f>
        <v>64416</v>
      </c>
      <c r="AG7" s="36">
        <f>+M_Vendite!AG38+M_Pregresso!AG9</f>
        <v>64416</v>
      </c>
      <c r="AH7" s="36">
        <f>+M_Vendite!AH38+M_Pregresso!AH9</f>
        <v>64416</v>
      </c>
      <c r="AI7" s="36">
        <f>+M_Vendite!AI38+M_Pregresso!AI9</f>
        <v>64416</v>
      </c>
      <c r="AJ7" s="36">
        <f>+M_Vendite!AJ38+M_Pregresso!AJ9</f>
        <v>64416</v>
      </c>
      <c r="AK7" s="36">
        <f>+M_Vendite!AK38+M_Pregresso!AK9</f>
        <v>64416</v>
      </c>
      <c r="AL7" s="36">
        <f>+M_Vendite!AL38+M_Pregresso!AL9</f>
        <v>64416</v>
      </c>
      <c r="AM7" s="36">
        <f>+M_Vendite!AM38+M_Pregresso!AM9</f>
        <v>64416</v>
      </c>
    </row>
    <row r="8" spans="2:39" x14ac:dyDescent="0.25">
      <c r="B8" s="18" t="s">
        <v>127</v>
      </c>
      <c r="C8" s="18"/>
      <c r="D8" s="36">
        <f>+M_Finanziamento!C24</f>
        <v>0</v>
      </c>
      <c r="E8" s="36">
        <f>+M_Finanziamento!D24</f>
        <v>0</v>
      </c>
      <c r="F8" s="36">
        <f>+M_Finanziamento!E24</f>
        <v>30000</v>
      </c>
      <c r="G8" s="36">
        <f>+M_Finanziamento!F24</f>
        <v>0</v>
      </c>
      <c r="H8" s="36">
        <f>+M_Finanziamento!G24</f>
        <v>0</v>
      </c>
      <c r="I8" s="36">
        <f>+M_Finanziamento!H24</f>
        <v>0</v>
      </c>
      <c r="J8" s="36">
        <f>+M_Finanziamento!I24</f>
        <v>0</v>
      </c>
      <c r="K8" s="36">
        <f>+M_Finanziamento!J24</f>
        <v>0</v>
      </c>
      <c r="L8" s="36">
        <f>+M_Finanziamento!K24</f>
        <v>0</v>
      </c>
      <c r="M8" s="36">
        <f>+M_Finanziamento!L24</f>
        <v>0</v>
      </c>
      <c r="N8" s="36">
        <f>+M_Finanziamento!M24</f>
        <v>0</v>
      </c>
      <c r="O8" s="36">
        <f>+M_Finanziamento!N24</f>
        <v>0</v>
      </c>
      <c r="P8" s="36">
        <f>+M_Finanziamento!O24</f>
        <v>0</v>
      </c>
      <c r="Q8" s="36">
        <f>+M_Finanziamento!P24</f>
        <v>0</v>
      </c>
      <c r="R8" s="36">
        <f>+M_Finanziamento!Q24</f>
        <v>0</v>
      </c>
      <c r="S8" s="36">
        <f>+M_Finanziamento!R24</f>
        <v>0</v>
      </c>
      <c r="T8" s="36">
        <f>+M_Finanziamento!S24</f>
        <v>0</v>
      </c>
      <c r="U8" s="36">
        <f>+M_Finanziamento!T24</f>
        <v>0</v>
      </c>
      <c r="V8" s="36">
        <f>+M_Finanziamento!U24</f>
        <v>0</v>
      </c>
      <c r="W8" s="36">
        <f>+M_Finanziamento!V24</f>
        <v>0</v>
      </c>
      <c r="X8" s="36">
        <f>+M_Finanziamento!W24</f>
        <v>0</v>
      </c>
      <c r="Y8" s="36">
        <f>+M_Finanziamento!X24</f>
        <v>0</v>
      </c>
      <c r="Z8" s="36">
        <f>+M_Finanziamento!Y24</f>
        <v>0</v>
      </c>
      <c r="AA8" s="36">
        <f>+M_Finanziamento!Z24</f>
        <v>0</v>
      </c>
      <c r="AB8" s="36">
        <f>+M_Finanziamento!AA24</f>
        <v>0</v>
      </c>
      <c r="AC8" s="36">
        <f>+M_Finanziamento!AB24</f>
        <v>0</v>
      </c>
      <c r="AD8" s="36">
        <f>+M_Finanziamento!AC24</f>
        <v>0</v>
      </c>
      <c r="AE8" s="36">
        <f>+M_Finanziamento!AD24</f>
        <v>0</v>
      </c>
      <c r="AF8" s="36">
        <f>+M_Finanziamento!AE24</f>
        <v>0</v>
      </c>
      <c r="AG8" s="36">
        <f>+M_Finanziamento!AF24</f>
        <v>0</v>
      </c>
      <c r="AH8" s="36">
        <f>+M_Finanziamento!AG24</f>
        <v>0</v>
      </c>
      <c r="AI8" s="36">
        <f>+M_Finanziamento!AH24</f>
        <v>0</v>
      </c>
      <c r="AJ8" s="36">
        <f>+M_Finanziamento!AI24</f>
        <v>0</v>
      </c>
      <c r="AK8" s="36">
        <f>+M_Finanziamento!AJ24</f>
        <v>0</v>
      </c>
      <c r="AL8" s="36">
        <f>+M_Finanziamento!AK24</f>
        <v>0</v>
      </c>
      <c r="AM8" s="36">
        <f>+M_Finanziamento!AL24</f>
        <v>0</v>
      </c>
    </row>
    <row r="9" spans="2:39" x14ac:dyDescent="0.25">
      <c r="B9" s="18" t="s">
        <v>132</v>
      </c>
      <c r="C9" s="18"/>
      <c r="D9" s="36">
        <f>+'M_Capitale Sociale'!B3</f>
        <v>10000</v>
      </c>
      <c r="E9" s="36">
        <f>+'M_Capitale Sociale'!C3</f>
        <v>0</v>
      </c>
      <c r="F9" s="36">
        <f>+'M_Capitale Sociale'!D3</f>
        <v>0</v>
      </c>
      <c r="G9" s="36">
        <f>+'M_Capitale Sociale'!E3</f>
        <v>0</v>
      </c>
      <c r="H9" s="36">
        <f>+'M_Capitale Sociale'!F3</f>
        <v>0</v>
      </c>
      <c r="I9" s="36">
        <f>+'M_Capitale Sociale'!G3</f>
        <v>0</v>
      </c>
      <c r="J9" s="36">
        <f>+'M_Capitale Sociale'!H3</f>
        <v>0</v>
      </c>
      <c r="K9" s="36">
        <f>+'M_Capitale Sociale'!I3</f>
        <v>0</v>
      </c>
      <c r="L9" s="36">
        <f>+'M_Capitale Sociale'!J3</f>
        <v>0</v>
      </c>
      <c r="M9" s="36">
        <f>+'M_Capitale Sociale'!K3</f>
        <v>0</v>
      </c>
      <c r="N9" s="36">
        <f>+'M_Capitale Sociale'!L3</f>
        <v>0</v>
      </c>
      <c r="O9" s="36">
        <f>+'M_Capitale Sociale'!M3</f>
        <v>0</v>
      </c>
      <c r="P9" s="36">
        <f>+'M_Capitale Sociale'!N3</f>
        <v>0</v>
      </c>
      <c r="Q9" s="36">
        <f>+'M_Capitale Sociale'!O3</f>
        <v>0</v>
      </c>
      <c r="R9" s="36">
        <f>+'M_Capitale Sociale'!P3</f>
        <v>0</v>
      </c>
      <c r="S9" s="36">
        <f>+'M_Capitale Sociale'!Q3</f>
        <v>0</v>
      </c>
      <c r="T9" s="36">
        <f>+'M_Capitale Sociale'!R3</f>
        <v>0</v>
      </c>
      <c r="U9" s="36">
        <f>+'M_Capitale Sociale'!S3</f>
        <v>0</v>
      </c>
      <c r="V9" s="36">
        <f>+'M_Capitale Sociale'!T3</f>
        <v>0</v>
      </c>
      <c r="W9" s="36">
        <f>+'M_Capitale Sociale'!U3</f>
        <v>0</v>
      </c>
      <c r="X9" s="36">
        <f>+'M_Capitale Sociale'!V3</f>
        <v>0</v>
      </c>
      <c r="Y9" s="36">
        <f>+'M_Capitale Sociale'!W3</f>
        <v>0</v>
      </c>
      <c r="Z9" s="36">
        <f>+'M_Capitale Sociale'!X3</f>
        <v>0</v>
      </c>
      <c r="AA9" s="36">
        <f>+'M_Capitale Sociale'!Y3</f>
        <v>0</v>
      </c>
      <c r="AB9" s="36">
        <f>+'M_Capitale Sociale'!Z3</f>
        <v>0</v>
      </c>
      <c r="AC9" s="36">
        <f>+'M_Capitale Sociale'!AA3</f>
        <v>0</v>
      </c>
      <c r="AD9" s="36">
        <f>+'M_Capitale Sociale'!AB3</f>
        <v>0</v>
      </c>
      <c r="AE9" s="36">
        <f>+'M_Capitale Sociale'!AC3</f>
        <v>0</v>
      </c>
      <c r="AF9" s="36">
        <f>+'M_Capitale Sociale'!AD3</f>
        <v>0</v>
      </c>
      <c r="AG9" s="36">
        <f>+'M_Capitale Sociale'!AE3</f>
        <v>0</v>
      </c>
      <c r="AH9" s="36">
        <f>+'M_Capitale Sociale'!AF3</f>
        <v>0</v>
      </c>
      <c r="AI9" s="36">
        <f>+'M_Capitale Sociale'!AG3</f>
        <v>0</v>
      </c>
      <c r="AJ9" s="36">
        <f>+'M_Capitale Sociale'!AH3</f>
        <v>0</v>
      </c>
      <c r="AK9" s="36">
        <f>+'M_Capitale Sociale'!AI3</f>
        <v>0</v>
      </c>
      <c r="AL9" s="36">
        <f>+'M_Capitale Sociale'!AJ3</f>
        <v>0</v>
      </c>
      <c r="AM9" s="36">
        <f>+'M_Capitale Sociale'!AK3</f>
        <v>0</v>
      </c>
    </row>
    <row r="10" spans="2:39" x14ac:dyDescent="0.25">
      <c r="B10" s="18" t="s">
        <v>276</v>
      </c>
      <c r="C10" s="18"/>
      <c r="D10" s="36">
        <f>+M_Contributo!D12</f>
        <v>0</v>
      </c>
      <c r="E10" s="36">
        <f>+M_Contributo!E12</f>
        <v>0</v>
      </c>
      <c r="F10" s="36">
        <f>+M_Contributo!F12</f>
        <v>0</v>
      </c>
      <c r="G10" s="36">
        <f>+M_Contributo!G12</f>
        <v>0</v>
      </c>
      <c r="H10" s="36">
        <f>+M_Contributo!H12</f>
        <v>50000</v>
      </c>
      <c r="I10" s="36">
        <f>+M_Contributo!I12</f>
        <v>0</v>
      </c>
      <c r="J10" s="36">
        <f>+M_Contributo!J12</f>
        <v>0</v>
      </c>
      <c r="K10" s="36">
        <f>+M_Contributo!K12</f>
        <v>0</v>
      </c>
      <c r="L10" s="36">
        <f>+M_Contributo!L12</f>
        <v>0</v>
      </c>
      <c r="M10" s="36">
        <f>+M_Contributo!M12</f>
        <v>0</v>
      </c>
      <c r="N10" s="36">
        <f>+M_Contributo!N12</f>
        <v>0</v>
      </c>
      <c r="O10" s="36">
        <f>+M_Contributo!O12</f>
        <v>0</v>
      </c>
      <c r="P10" s="36">
        <f>+M_Contributo!P12</f>
        <v>0</v>
      </c>
      <c r="Q10" s="36">
        <f>+M_Contributo!Q12</f>
        <v>50000</v>
      </c>
      <c r="R10" s="36">
        <f>+M_Contributo!R12</f>
        <v>0</v>
      </c>
      <c r="S10" s="36">
        <f>+M_Contributo!S12</f>
        <v>0</v>
      </c>
      <c r="T10" s="36">
        <f>+M_Contributo!T12</f>
        <v>0</v>
      </c>
      <c r="U10" s="36">
        <f>+M_Contributo!U12</f>
        <v>0</v>
      </c>
      <c r="V10" s="36">
        <f>+M_Contributo!V12</f>
        <v>0</v>
      </c>
      <c r="W10" s="36">
        <f>+M_Contributo!W12</f>
        <v>0</v>
      </c>
      <c r="X10" s="36">
        <f>+M_Contributo!X12</f>
        <v>0</v>
      </c>
      <c r="Y10" s="36">
        <f>+M_Contributo!Y12</f>
        <v>0</v>
      </c>
      <c r="Z10" s="36">
        <f>+M_Contributo!Z12</f>
        <v>0</v>
      </c>
      <c r="AA10" s="36">
        <f>+M_Contributo!AA12</f>
        <v>0</v>
      </c>
      <c r="AB10" s="36">
        <f>+M_Contributo!AB12</f>
        <v>0</v>
      </c>
      <c r="AC10" s="36">
        <f>+M_Contributo!AC12</f>
        <v>0</v>
      </c>
      <c r="AD10" s="36">
        <f>+M_Contributo!AD12</f>
        <v>0</v>
      </c>
      <c r="AE10" s="36">
        <f>+M_Contributo!AE12</f>
        <v>0</v>
      </c>
      <c r="AF10" s="36">
        <f>+M_Contributo!AF12</f>
        <v>0</v>
      </c>
      <c r="AG10" s="36">
        <f>+M_Contributo!AG12</f>
        <v>0</v>
      </c>
      <c r="AH10" s="36">
        <f>+M_Contributo!AH12</f>
        <v>0</v>
      </c>
      <c r="AI10" s="36">
        <f>+M_Contributo!AI12</f>
        <v>0</v>
      </c>
      <c r="AJ10" s="36">
        <f>+M_Contributo!AJ12</f>
        <v>0</v>
      </c>
      <c r="AK10" s="36">
        <f>+M_Contributo!AK12</f>
        <v>0</v>
      </c>
      <c r="AL10" s="36">
        <f>+M_Contributo!AL12</f>
        <v>0</v>
      </c>
      <c r="AM10" s="36">
        <f>+M_Contributo!AM12</f>
        <v>0</v>
      </c>
    </row>
    <row r="11" spans="2:39" x14ac:dyDescent="0.25">
      <c r="B11" s="18" t="s">
        <v>323</v>
      </c>
      <c r="C11" s="18"/>
      <c r="D11" s="36"/>
      <c r="E11" s="36">
        <f>+D34</f>
        <v>0</v>
      </c>
      <c r="F11" s="36">
        <f t="shared" ref="F11:AM11" si="0">+E34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6.1117032796774948</v>
      </c>
      <c r="Y11" s="36">
        <f t="shared" si="0"/>
        <v>36.160496048526717</v>
      </c>
      <c r="Z11" s="36">
        <f t="shared" si="0"/>
        <v>65.794693471976558</v>
      </c>
      <c r="AA11" s="36">
        <f t="shared" si="0"/>
        <v>95.044812227577182</v>
      </c>
      <c r="AB11" s="36">
        <f t="shared" si="0"/>
        <v>123.88149966830358</v>
      </c>
      <c r="AC11" s="36">
        <f t="shared" si="0"/>
        <v>152.73869607340458</v>
      </c>
      <c r="AD11" s="36">
        <f t="shared" si="0"/>
        <v>181.15371858348391</v>
      </c>
      <c r="AE11" s="36">
        <f t="shared" si="0"/>
        <v>208.12186924845477</v>
      </c>
      <c r="AF11" s="36">
        <f t="shared" si="0"/>
        <v>238.8967726361125</v>
      </c>
      <c r="AG11" s="36">
        <f t="shared" si="0"/>
        <v>268.11195024098038</v>
      </c>
      <c r="AH11" s="36">
        <f t="shared" si="0"/>
        <v>297.31308561697585</v>
      </c>
      <c r="AI11" s="36">
        <f t="shared" si="0"/>
        <v>326.07822106895992</v>
      </c>
      <c r="AJ11" s="36">
        <f t="shared" si="0"/>
        <v>354.39983696846184</v>
      </c>
      <c r="AK11" s="36">
        <f t="shared" si="0"/>
        <v>382.2708429052779</v>
      </c>
      <c r="AL11" s="36">
        <f t="shared" si="0"/>
        <v>409.68394729611498</v>
      </c>
      <c r="AM11" s="36">
        <f t="shared" si="0"/>
        <v>436.63174871674659</v>
      </c>
    </row>
    <row r="12" spans="2:39" x14ac:dyDescent="0.25">
      <c r="B12" s="18" t="s">
        <v>330</v>
      </c>
      <c r="C12" s="18"/>
      <c r="D12" s="36">
        <f>+M_Pregresso!D10</f>
        <v>0</v>
      </c>
      <c r="E12" s="36">
        <f>+M_Pregresso!E10</f>
        <v>0</v>
      </c>
      <c r="F12" s="36">
        <f>+M_Pregresso!F10</f>
        <v>0</v>
      </c>
      <c r="G12" s="36">
        <f>+M_Pregresso!G10</f>
        <v>0</v>
      </c>
      <c r="H12" s="36">
        <f>+M_Pregresso!H10</f>
        <v>0</v>
      </c>
      <c r="I12" s="36">
        <f>+M_Pregresso!I10</f>
        <v>0</v>
      </c>
      <c r="J12" s="36">
        <f>+M_Pregresso!J10</f>
        <v>0</v>
      </c>
      <c r="K12" s="36">
        <f>+M_Pregresso!K10</f>
        <v>0</v>
      </c>
      <c r="L12" s="36">
        <f>+M_Pregresso!L10</f>
        <v>0</v>
      </c>
      <c r="M12" s="36">
        <f>+M_Pregresso!M10</f>
        <v>0</v>
      </c>
      <c r="N12" s="36">
        <f>+M_Pregresso!N10</f>
        <v>0</v>
      </c>
      <c r="O12" s="36">
        <f>+M_Pregresso!O10</f>
        <v>0</v>
      </c>
      <c r="P12" s="36">
        <f>+M_Pregresso!P10</f>
        <v>0</v>
      </c>
      <c r="Q12" s="36">
        <f>+M_Pregresso!Q10</f>
        <v>0</v>
      </c>
      <c r="R12" s="36">
        <f>+M_Pregresso!R10</f>
        <v>0</v>
      </c>
      <c r="S12" s="36">
        <f>+M_Pregresso!S10</f>
        <v>0</v>
      </c>
      <c r="T12" s="36">
        <f>+M_Pregresso!T10</f>
        <v>0</v>
      </c>
      <c r="U12" s="36">
        <f>+M_Pregresso!U10</f>
        <v>0</v>
      </c>
      <c r="V12" s="36">
        <f>+M_Pregresso!V10</f>
        <v>0</v>
      </c>
      <c r="W12" s="36">
        <f>+M_Pregresso!W10</f>
        <v>0</v>
      </c>
      <c r="X12" s="36">
        <f>+M_Pregresso!X10</f>
        <v>0</v>
      </c>
      <c r="Y12" s="36">
        <f>+M_Pregresso!Y10</f>
        <v>0</v>
      </c>
      <c r="Z12" s="36">
        <f>+M_Pregresso!Z10</f>
        <v>0</v>
      </c>
      <c r="AA12" s="36">
        <f>+M_Pregresso!AA10</f>
        <v>0</v>
      </c>
      <c r="AB12" s="36">
        <f>+M_Pregresso!AB10</f>
        <v>0</v>
      </c>
      <c r="AC12" s="36">
        <f>+M_Pregresso!AC10</f>
        <v>0</v>
      </c>
      <c r="AD12" s="36">
        <f>+M_Pregresso!AD10</f>
        <v>0</v>
      </c>
      <c r="AE12" s="36">
        <f>+M_Pregresso!AE10</f>
        <v>0</v>
      </c>
      <c r="AF12" s="36">
        <f>+M_Pregresso!AF10</f>
        <v>0</v>
      </c>
      <c r="AG12" s="36">
        <f>+M_Pregresso!AG10</f>
        <v>0</v>
      </c>
      <c r="AH12" s="36">
        <f>+M_Pregresso!AH10</f>
        <v>0</v>
      </c>
      <c r="AI12" s="36">
        <f>+M_Pregresso!AI10</f>
        <v>0</v>
      </c>
      <c r="AJ12" s="36">
        <f>+M_Pregresso!AJ10</f>
        <v>0</v>
      </c>
      <c r="AK12" s="36">
        <f>+M_Pregresso!AK10</f>
        <v>0</v>
      </c>
      <c r="AL12" s="36">
        <f>+M_Pregresso!AL10</f>
        <v>0</v>
      </c>
      <c r="AM12" s="36">
        <f>+M_Pregresso!AM10</f>
        <v>0</v>
      </c>
    </row>
    <row r="13" spans="2:39" x14ac:dyDescent="0.25"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2:39" x14ac:dyDescent="0.2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2:39" x14ac:dyDescent="0.25">
      <c r="B15" s="16" t="s">
        <v>109</v>
      </c>
      <c r="C15" s="16"/>
      <c r="D15" s="26">
        <f>SUM(D7:D14)</f>
        <v>74416</v>
      </c>
      <c r="E15" s="26">
        <f t="shared" ref="E15:AC15" si="1">SUM(E7:E14)</f>
        <v>64416</v>
      </c>
      <c r="F15" s="26">
        <f t="shared" si="1"/>
        <v>94416</v>
      </c>
      <c r="G15" s="26">
        <f t="shared" si="1"/>
        <v>64416</v>
      </c>
      <c r="H15" s="26">
        <f t="shared" si="1"/>
        <v>114416</v>
      </c>
      <c r="I15" s="26">
        <f t="shared" si="1"/>
        <v>64416</v>
      </c>
      <c r="J15" s="26">
        <f t="shared" si="1"/>
        <v>64416</v>
      </c>
      <c r="K15" s="26">
        <f t="shared" si="1"/>
        <v>64416</v>
      </c>
      <c r="L15" s="26">
        <f t="shared" si="1"/>
        <v>64416</v>
      </c>
      <c r="M15" s="26">
        <f t="shared" si="1"/>
        <v>64416</v>
      </c>
      <c r="N15" s="26">
        <f t="shared" si="1"/>
        <v>64416</v>
      </c>
      <c r="O15" s="26">
        <f t="shared" si="1"/>
        <v>64416</v>
      </c>
      <c r="P15" s="26">
        <f t="shared" si="1"/>
        <v>64416</v>
      </c>
      <c r="Q15" s="26">
        <f t="shared" si="1"/>
        <v>114416</v>
      </c>
      <c r="R15" s="26">
        <f t="shared" si="1"/>
        <v>64416</v>
      </c>
      <c r="S15" s="26">
        <f t="shared" si="1"/>
        <v>64416</v>
      </c>
      <c r="T15" s="26">
        <f t="shared" si="1"/>
        <v>64416</v>
      </c>
      <c r="U15" s="26">
        <f t="shared" si="1"/>
        <v>64416</v>
      </c>
      <c r="V15" s="26">
        <f t="shared" si="1"/>
        <v>64416</v>
      </c>
      <c r="W15" s="26">
        <f t="shared" si="1"/>
        <v>64416</v>
      </c>
      <c r="X15" s="26">
        <f t="shared" si="1"/>
        <v>64422.111703279676</v>
      </c>
      <c r="Y15" s="26">
        <f t="shared" si="1"/>
        <v>64452.160496048527</v>
      </c>
      <c r="Z15" s="26">
        <f t="shared" si="1"/>
        <v>64481.794693471973</v>
      </c>
      <c r="AA15" s="26">
        <f t="shared" si="1"/>
        <v>64511.044812227577</v>
      </c>
      <c r="AB15" s="26">
        <f t="shared" si="1"/>
        <v>64539.881499668307</v>
      </c>
      <c r="AC15" s="26">
        <f t="shared" si="1"/>
        <v>64568.738696073407</v>
      </c>
      <c r="AD15" s="26">
        <f t="shared" ref="AD15" si="2">SUM(AD7:AD14)</f>
        <v>64597.153718583482</v>
      </c>
      <c r="AE15" s="26">
        <f t="shared" ref="AE15" si="3">SUM(AE7:AE14)</f>
        <v>64624.121869248454</v>
      </c>
      <c r="AF15" s="26">
        <f t="shared" ref="AF15" si="4">SUM(AF7:AF14)</f>
        <v>64654.896772636115</v>
      </c>
      <c r="AG15" s="26">
        <f t="shared" ref="AG15" si="5">SUM(AG7:AG14)</f>
        <v>64684.111950240978</v>
      </c>
      <c r="AH15" s="26">
        <f t="shared" ref="AH15" si="6">SUM(AH7:AH14)</f>
        <v>64713.313085616974</v>
      </c>
      <c r="AI15" s="26">
        <f t="shared" ref="AI15" si="7">SUM(AI7:AI14)</f>
        <v>64742.078221068958</v>
      </c>
      <c r="AJ15" s="26">
        <f t="shared" ref="AJ15" si="8">SUM(AJ7:AJ14)</f>
        <v>64770.399836968463</v>
      </c>
      <c r="AK15" s="26">
        <f t="shared" ref="AK15" si="9">SUM(AK7:AK14)</f>
        <v>64798.27084290528</v>
      </c>
      <c r="AL15" s="26">
        <f t="shared" ref="AL15" si="10">SUM(AL7:AL14)</f>
        <v>64825.683947296115</v>
      </c>
      <c r="AM15" s="26">
        <f t="shared" ref="AM15" si="11">SUM(AM7:AM14)</f>
        <v>64852.631748716747</v>
      </c>
    </row>
    <row r="16" spans="2:39" x14ac:dyDescent="0.25">
      <c r="B16" s="18" t="s">
        <v>117</v>
      </c>
      <c r="C16" s="18"/>
      <c r="D16" s="36">
        <f>+M_Pregresso!D47</f>
        <v>0</v>
      </c>
      <c r="E16" s="36">
        <f>+M_Pregresso!E47</f>
        <v>0</v>
      </c>
      <c r="F16" s="36">
        <f>+M_Pregresso!F47</f>
        <v>0</v>
      </c>
      <c r="G16" s="36">
        <f>+M_Pregresso!G47</f>
        <v>0</v>
      </c>
      <c r="H16" s="36">
        <f>+M_Pregresso!H47</f>
        <v>0</v>
      </c>
      <c r="I16" s="36">
        <f>+M_Pregresso!I47</f>
        <v>0</v>
      </c>
      <c r="J16" s="36">
        <f>+M_Pregresso!J47</f>
        <v>0</v>
      </c>
      <c r="K16" s="36">
        <f>+M_Pregresso!K47</f>
        <v>0</v>
      </c>
      <c r="L16" s="36">
        <f>+M_Pregresso!L47</f>
        <v>0</v>
      </c>
      <c r="M16" s="36">
        <f>+M_Pregresso!M47</f>
        <v>0</v>
      </c>
      <c r="N16" s="36">
        <f>+M_Pregresso!N47</f>
        <v>0</v>
      </c>
      <c r="O16" s="36">
        <f>+M_Pregresso!O47</f>
        <v>0</v>
      </c>
      <c r="P16" s="36">
        <f>+M_Pregresso!P47</f>
        <v>0</v>
      </c>
      <c r="Q16" s="36">
        <f>+M_Pregresso!Q47</f>
        <v>0</v>
      </c>
      <c r="R16" s="36">
        <f>+M_Pregresso!R47</f>
        <v>0</v>
      </c>
      <c r="S16" s="36">
        <f>+M_Pregresso!S47</f>
        <v>0</v>
      </c>
      <c r="T16" s="36">
        <f>+M_Pregresso!T47</f>
        <v>0</v>
      </c>
      <c r="U16" s="36">
        <f>+M_Pregresso!U47</f>
        <v>0</v>
      </c>
      <c r="V16" s="36">
        <f>+M_Pregresso!V47</f>
        <v>0</v>
      </c>
      <c r="W16" s="36">
        <f>+M_Pregresso!W47</f>
        <v>0</v>
      </c>
      <c r="X16" s="36">
        <f>+M_Pregresso!X47</f>
        <v>0</v>
      </c>
      <c r="Y16" s="36">
        <f>+M_Pregresso!Y47</f>
        <v>0</v>
      </c>
      <c r="Z16" s="36">
        <f>+M_Pregresso!Z47</f>
        <v>0</v>
      </c>
      <c r="AA16" s="36">
        <f>+M_Pregresso!AA47</f>
        <v>0</v>
      </c>
      <c r="AB16" s="36">
        <f>+M_Pregresso!AB47</f>
        <v>0</v>
      </c>
      <c r="AC16" s="36">
        <f>+M_Pregresso!AC47</f>
        <v>0</v>
      </c>
      <c r="AD16" s="36">
        <f>+M_Pregresso!AD47</f>
        <v>0</v>
      </c>
      <c r="AE16" s="36">
        <f>+M_Pregresso!AE47</f>
        <v>0</v>
      </c>
      <c r="AF16" s="36">
        <f>+M_Pregresso!AF47</f>
        <v>0</v>
      </c>
      <c r="AG16" s="36">
        <f>+M_Pregresso!AG47</f>
        <v>0</v>
      </c>
      <c r="AH16" s="36">
        <f>+M_Pregresso!AH47</f>
        <v>0</v>
      </c>
      <c r="AI16" s="36">
        <f>+M_Pregresso!AI47</f>
        <v>0</v>
      </c>
      <c r="AJ16" s="36">
        <f>+M_Pregresso!AJ47</f>
        <v>0</v>
      </c>
      <c r="AK16" s="36">
        <f>+M_Pregresso!AK47</f>
        <v>0</v>
      </c>
      <c r="AL16" s="36">
        <f>+M_Pregresso!AL47</f>
        <v>0</v>
      </c>
      <c r="AM16" s="36">
        <f>+M_Pregresso!AM47</f>
        <v>0</v>
      </c>
    </row>
    <row r="17" spans="2:39" x14ac:dyDescent="0.25">
      <c r="B17" s="18" t="s">
        <v>120</v>
      </c>
      <c r="C17" s="18"/>
      <c r="D17" s="36">
        <f>+M_Investimenti!H53</f>
        <v>600000</v>
      </c>
      <c r="E17" s="36">
        <f>+M_Investimenti!I53</f>
        <v>191000</v>
      </c>
      <c r="F17" s="36">
        <f>+M_Investimenti!J53</f>
        <v>0</v>
      </c>
      <c r="G17" s="36">
        <f>+M_Investimenti!K53</f>
        <v>0</v>
      </c>
      <c r="H17" s="36">
        <f>+M_Investimenti!L53</f>
        <v>0</v>
      </c>
      <c r="I17" s="36">
        <f>+M_Investimenti!M53</f>
        <v>0</v>
      </c>
      <c r="J17" s="36">
        <f>+M_Investimenti!N53</f>
        <v>0</v>
      </c>
      <c r="K17" s="36">
        <f>+M_Investimenti!O53</f>
        <v>0</v>
      </c>
      <c r="L17" s="36">
        <f>+M_Investimenti!P53</f>
        <v>0</v>
      </c>
      <c r="M17" s="36">
        <f>+M_Investimenti!Q53</f>
        <v>0</v>
      </c>
      <c r="N17" s="36">
        <f>+M_Investimenti!R53</f>
        <v>0</v>
      </c>
      <c r="O17" s="36">
        <f>+M_Investimenti!S53</f>
        <v>0</v>
      </c>
      <c r="P17" s="36">
        <f>+M_Investimenti!T53</f>
        <v>0</v>
      </c>
      <c r="Q17" s="36">
        <f>+M_Investimenti!U53</f>
        <v>0</v>
      </c>
      <c r="R17" s="36">
        <f>+M_Investimenti!V53</f>
        <v>0</v>
      </c>
      <c r="S17" s="36">
        <f>+M_Investimenti!W53</f>
        <v>0</v>
      </c>
      <c r="T17" s="36">
        <f>+M_Investimenti!X53</f>
        <v>0</v>
      </c>
      <c r="U17" s="36">
        <f>+M_Investimenti!Y53</f>
        <v>0</v>
      </c>
      <c r="V17" s="36">
        <f>+M_Investimenti!Z53</f>
        <v>0</v>
      </c>
      <c r="W17" s="36">
        <f>+M_Investimenti!AA53</f>
        <v>0</v>
      </c>
      <c r="X17" s="36">
        <f>+M_Investimenti!AB53</f>
        <v>0</v>
      </c>
      <c r="Y17" s="36">
        <f>+M_Investimenti!AC53</f>
        <v>0</v>
      </c>
      <c r="Z17" s="36">
        <f>+M_Investimenti!AD53</f>
        <v>0</v>
      </c>
      <c r="AA17" s="36">
        <f>+M_Investimenti!AE53</f>
        <v>0</v>
      </c>
      <c r="AB17" s="36">
        <f>+M_Investimenti!AF53</f>
        <v>0</v>
      </c>
      <c r="AC17" s="36">
        <f>+M_Investimenti!AG53</f>
        <v>0</v>
      </c>
      <c r="AD17" s="36">
        <f>+M_Investimenti!AH53</f>
        <v>0</v>
      </c>
      <c r="AE17" s="36">
        <f>+M_Investimenti!AI53</f>
        <v>0</v>
      </c>
      <c r="AF17" s="36">
        <f>+M_Investimenti!AJ53</f>
        <v>0</v>
      </c>
      <c r="AG17" s="36">
        <f>+M_Investimenti!AK53</f>
        <v>0</v>
      </c>
      <c r="AH17" s="36">
        <f>+M_Investimenti!AL53</f>
        <v>0</v>
      </c>
      <c r="AI17" s="36">
        <f>+M_Investimenti!AM53</f>
        <v>0</v>
      </c>
      <c r="AJ17" s="36">
        <f>+M_Investimenti!AN53</f>
        <v>0</v>
      </c>
      <c r="AK17" s="36">
        <f>+M_Investimenti!AO53</f>
        <v>0</v>
      </c>
      <c r="AL17" s="36">
        <f>+M_Investimenti!AP53</f>
        <v>0</v>
      </c>
      <c r="AM17" s="36">
        <f>+M_Investimenti!AQ53</f>
        <v>0</v>
      </c>
    </row>
    <row r="18" spans="2:39" x14ac:dyDescent="0.25">
      <c r="B18" s="18" t="s">
        <v>240</v>
      </c>
      <c r="C18" s="18"/>
      <c r="D18" s="36">
        <f>+'M_Costi Gestione'!H78</f>
        <v>64233.000000000022</v>
      </c>
      <c r="E18" s="36">
        <f>+'M_Costi Gestione'!I78</f>
        <v>64233.000000000022</v>
      </c>
      <c r="F18" s="36">
        <f>+'M_Costi Gestione'!J78</f>
        <v>64233.000000000022</v>
      </c>
      <c r="G18" s="36">
        <f>+'M_Costi Gestione'!K78</f>
        <v>64233.000000000022</v>
      </c>
      <c r="H18" s="36">
        <f>+'M_Costi Gestione'!L78</f>
        <v>64233.000000000022</v>
      </c>
      <c r="I18" s="36">
        <f>+'M_Costi Gestione'!M78</f>
        <v>64233.000000000022</v>
      </c>
      <c r="J18" s="36">
        <f>+'M_Costi Gestione'!N78</f>
        <v>64233.000000000022</v>
      </c>
      <c r="K18" s="36">
        <f>+'M_Costi Gestione'!O78</f>
        <v>64233.000000000022</v>
      </c>
      <c r="L18" s="36">
        <f>+'M_Costi Gestione'!P78</f>
        <v>64233.000000000022</v>
      </c>
      <c r="M18" s="36">
        <f>+'M_Costi Gestione'!Q78</f>
        <v>64233.000000000022</v>
      </c>
      <c r="N18" s="36">
        <f>+'M_Costi Gestione'!R78</f>
        <v>64233.000000000022</v>
      </c>
      <c r="O18" s="36">
        <f>+'M_Costi Gestione'!S78</f>
        <v>64233.000000000022</v>
      </c>
      <c r="P18" s="36">
        <f>+'M_Costi Gestione'!T78</f>
        <v>64233.000000000022</v>
      </c>
      <c r="Q18" s="36">
        <f>+'M_Costi Gestione'!U78</f>
        <v>64233.000000000022</v>
      </c>
      <c r="R18" s="36">
        <f>+'M_Costi Gestione'!V78</f>
        <v>64233.000000000022</v>
      </c>
      <c r="S18" s="36">
        <f>+'M_Costi Gestione'!W78</f>
        <v>64233.000000000022</v>
      </c>
      <c r="T18" s="36">
        <f>+'M_Costi Gestione'!X78</f>
        <v>64233.000000000022</v>
      </c>
      <c r="U18" s="36">
        <f>+'M_Costi Gestione'!Y78</f>
        <v>64233.000000000022</v>
      </c>
      <c r="V18" s="36">
        <f>+'M_Costi Gestione'!Z78</f>
        <v>64233.000000000022</v>
      </c>
      <c r="W18" s="36">
        <f>+'M_Costi Gestione'!AA78</f>
        <v>64233.000000000022</v>
      </c>
      <c r="X18" s="36">
        <f>+'M_Costi Gestione'!AB78</f>
        <v>64233.000000000022</v>
      </c>
      <c r="Y18" s="36">
        <f>+'M_Costi Gestione'!AC78</f>
        <v>64233.000000000022</v>
      </c>
      <c r="Z18" s="36">
        <f>+'M_Costi Gestione'!AD78</f>
        <v>64233.000000000022</v>
      </c>
      <c r="AA18" s="36">
        <f>+'M_Costi Gestione'!AE78</f>
        <v>64233.000000000022</v>
      </c>
      <c r="AB18" s="36">
        <f>+'M_Costi Gestione'!AF78</f>
        <v>64233.000000000022</v>
      </c>
      <c r="AC18" s="36">
        <f>+'M_Costi Gestione'!AG78</f>
        <v>64233.000000000022</v>
      </c>
      <c r="AD18" s="36">
        <f>+'M_Costi Gestione'!AH78</f>
        <v>64233.000000000022</v>
      </c>
      <c r="AE18" s="36">
        <f>+'M_Costi Gestione'!AI78</f>
        <v>64233.000000000022</v>
      </c>
      <c r="AF18" s="36">
        <f>+'M_Costi Gestione'!AJ78</f>
        <v>64233.000000000022</v>
      </c>
      <c r="AG18" s="36">
        <f>+'M_Costi Gestione'!AK78</f>
        <v>64233.000000000022</v>
      </c>
      <c r="AH18" s="36">
        <f>+'M_Costi Gestione'!AL78</f>
        <v>64233.000000000022</v>
      </c>
      <c r="AI18" s="36">
        <f>+'M_Costi Gestione'!AM78</f>
        <v>64233.000000000022</v>
      </c>
      <c r="AJ18" s="36">
        <f>+'M_Costi Gestione'!AN78</f>
        <v>64233.000000000022</v>
      </c>
      <c r="AK18" s="36">
        <f>+'M_Costi Gestione'!AO78</f>
        <v>64233.000000000022</v>
      </c>
      <c r="AL18" s="36">
        <f>+'M_Costi Gestione'!AP78</f>
        <v>64233.000000000022</v>
      </c>
      <c r="AM18" s="36">
        <f>+'M_Costi Gestione'!AQ78</f>
        <v>64233.000000000022</v>
      </c>
    </row>
    <row r="19" spans="2:39" x14ac:dyDescent="0.25">
      <c r="B19" s="18" t="s">
        <v>123</v>
      </c>
      <c r="C19" s="18"/>
      <c r="D19" s="36">
        <f>+M_Personale!D33</f>
        <v>25200</v>
      </c>
      <c r="E19" s="36">
        <f>+M_Personale!E33</f>
        <v>25577.999999999996</v>
      </c>
      <c r="F19" s="36">
        <f>+M_Personale!F33</f>
        <v>25961.669999999995</v>
      </c>
      <c r="G19" s="36">
        <f>+M_Personale!G33</f>
        <v>26351.095049999989</v>
      </c>
      <c r="H19" s="36">
        <f>+M_Personale!H33</f>
        <v>26746.361475749985</v>
      </c>
      <c r="I19" s="36">
        <f>+M_Personale!I33</f>
        <v>27147.556897886232</v>
      </c>
      <c r="J19" s="36">
        <f>+M_Personale!J33</f>
        <v>27554.770251354519</v>
      </c>
      <c r="K19" s="36">
        <f>+M_Personale!K33</f>
        <v>27968.091805124834</v>
      </c>
      <c r="L19" s="36">
        <f>+M_Personale!L33</f>
        <v>28387.613182201705</v>
      </c>
      <c r="M19" s="36">
        <f>+M_Personale!M33</f>
        <v>28813.427379934725</v>
      </c>
      <c r="N19" s="36">
        <f>+M_Personale!N33</f>
        <v>29245.628790633742</v>
      </c>
      <c r="O19" s="36">
        <f>+M_Personale!O33</f>
        <v>29684.313222493245</v>
      </c>
      <c r="P19" s="36">
        <f>+M_Personale!P33</f>
        <v>30129.577920830638</v>
      </c>
      <c r="Q19" s="36">
        <f>+M_Personale!Q33</f>
        <v>30581.521589643096</v>
      </c>
      <c r="R19" s="36">
        <f>+M_Personale!R33</f>
        <v>31040.244413487733</v>
      </c>
      <c r="S19" s="36">
        <f>+M_Personale!S33</f>
        <v>31505.848079690048</v>
      </c>
      <c r="T19" s="36">
        <f>+M_Personale!T33</f>
        <v>31978.435800885392</v>
      </c>
      <c r="U19" s="36">
        <f>+M_Personale!U33</f>
        <v>32458.11233789867</v>
      </c>
      <c r="V19" s="36">
        <f>+M_Personale!V33</f>
        <v>32944.984022967146</v>
      </c>
      <c r="W19" s="36">
        <f>+M_Personale!W33</f>
        <v>33439.15878331165</v>
      </c>
      <c r="X19" s="36">
        <f>+M_Personale!X33</f>
        <v>33940.746165061319</v>
      </c>
      <c r="Y19" s="36">
        <f>+M_Personale!Y33</f>
        <v>34449.857357537228</v>
      </c>
      <c r="Z19" s="36">
        <f>+M_Personale!Z33</f>
        <v>34966.605217900287</v>
      </c>
      <c r="AA19" s="36">
        <f>+M_Personale!AA33</f>
        <v>35491.104296168785</v>
      </c>
      <c r="AB19" s="36">
        <f>+M_Personale!AB33</f>
        <v>36023.470860611313</v>
      </c>
      <c r="AC19" s="36">
        <f>+M_Personale!AC33</f>
        <v>36563.822923520478</v>
      </c>
      <c r="AD19" s="36">
        <f>+M_Personale!AD33</f>
        <v>37112.28026737328</v>
      </c>
      <c r="AE19" s="36">
        <f>+M_Personale!AE33</f>
        <v>37668.964471383879</v>
      </c>
      <c r="AF19" s="36">
        <f>+M_Personale!AF33</f>
        <v>38233.998938454621</v>
      </c>
      <c r="AG19" s="36">
        <f>+M_Personale!AG33</f>
        <v>38807.508922531444</v>
      </c>
      <c r="AH19" s="36">
        <f>+M_Personale!AH33</f>
        <v>39389.621556369406</v>
      </c>
      <c r="AI19" s="36">
        <f>+M_Personale!AI33</f>
        <v>39980.465879714939</v>
      </c>
      <c r="AJ19" s="36">
        <f>+M_Personale!AJ33</f>
        <v>40580.17286791066</v>
      </c>
      <c r="AK19" s="36">
        <f>+M_Personale!AK33</f>
        <v>41188.87546092931</v>
      </c>
      <c r="AL19" s="36">
        <f>+M_Personale!AL33</f>
        <v>41806.708592843243</v>
      </c>
      <c r="AM19" s="36">
        <f>+M_Personale!AM33</f>
        <v>42433.809221735894</v>
      </c>
    </row>
    <row r="20" spans="2:39" x14ac:dyDescent="0.25">
      <c r="B20" s="18" t="s">
        <v>124</v>
      </c>
      <c r="C20" s="18"/>
      <c r="D20" s="36">
        <f>+M_Personale!D36</f>
        <v>0</v>
      </c>
      <c r="E20" s="36">
        <f>+M_Personale!E36</f>
        <v>0</v>
      </c>
      <c r="F20" s="36">
        <f>+M_Personale!F36</f>
        <v>0</v>
      </c>
      <c r="G20" s="36">
        <f>+M_Personale!G36</f>
        <v>0</v>
      </c>
      <c r="H20" s="36">
        <f>+M_Personale!H36</f>
        <v>0</v>
      </c>
      <c r="I20" s="36">
        <f>+M_Personale!I36</f>
        <v>0</v>
      </c>
      <c r="J20" s="36">
        <f>+M_Personale!J36</f>
        <v>0</v>
      </c>
      <c r="K20" s="36">
        <f>+M_Personale!K36</f>
        <v>0</v>
      </c>
      <c r="L20" s="36">
        <f>+M_Personale!L36</f>
        <v>0</v>
      </c>
      <c r="M20" s="36">
        <f>+M_Personale!M36</f>
        <v>0</v>
      </c>
      <c r="N20" s="36">
        <f>+M_Personale!N36</f>
        <v>0</v>
      </c>
      <c r="O20" s="36">
        <f>+M_Personale!O36</f>
        <v>0</v>
      </c>
      <c r="P20" s="36">
        <f>+M_Personale!P36</f>
        <v>0</v>
      </c>
      <c r="Q20" s="36">
        <f>+M_Personale!Q36</f>
        <v>0</v>
      </c>
      <c r="R20" s="36">
        <f>+M_Personale!R36</f>
        <v>0</v>
      </c>
      <c r="S20" s="36">
        <f>+M_Personale!S36</f>
        <v>0</v>
      </c>
      <c r="T20" s="36">
        <f>+M_Personale!T36</f>
        <v>0</v>
      </c>
      <c r="U20" s="36">
        <f>+M_Personale!U36</f>
        <v>0</v>
      </c>
      <c r="V20" s="36">
        <f>+M_Personale!V36</f>
        <v>0</v>
      </c>
      <c r="W20" s="36">
        <f>+M_Personale!W36</f>
        <v>0</v>
      </c>
      <c r="X20" s="36">
        <f>+M_Personale!X36</f>
        <v>0</v>
      </c>
      <c r="Y20" s="36">
        <f>+M_Personale!Y36</f>
        <v>0</v>
      </c>
      <c r="Z20" s="36">
        <f>+M_Personale!Z36</f>
        <v>0</v>
      </c>
      <c r="AA20" s="36">
        <f>+M_Personale!AA36</f>
        <v>0</v>
      </c>
      <c r="AB20" s="36">
        <f>+M_Personale!AB36</f>
        <v>0</v>
      </c>
      <c r="AC20" s="36">
        <f>+M_Personale!AC36</f>
        <v>0</v>
      </c>
      <c r="AD20" s="36">
        <f>+M_Personale!AD36</f>
        <v>0</v>
      </c>
      <c r="AE20" s="36">
        <f>+M_Personale!AE36</f>
        <v>0</v>
      </c>
      <c r="AF20" s="36">
        <f>+M_Personale!AF36</f>
        <v>0</v>
      </c>
      <c r="AG20" s="36">
        <f>+M_Personale!AG36</f>
        <v>0</v>
      </c>
      <c r="AH20" s="36">
        <f>+M_Personale!AH36</f>
        <v>0</v>
      </c>
      <c r="AI20" s="36">
        <f>+M_Personale!AI36</f>
        <v>0</v>
      </c>
      <c r="AJ20" s="36">
        <f>+M_Personale!AJ36</f>
        <v>0</v>
      </c>
      <c r="AK20" s="36">
        <f>+M_Personale!AK36</f>
        <v>0</v>
      </c>
      <c r="AL20" s="36">
        <f>+M_Personale!AL36</f>
        <v>0</v>
      </c>
      <c r="AM20" s="36">
        <f>+M_Personale!AM36</f>
        <v>0</v>
      </c>
    </row>
    <row r="21" spans="2:39" x14ac:dyDescent="0.25">
      <c r="B21" s="18" t="s">
        <v>125</v>
      </c>
      <c r="C21" s="18"/>
      <c r="D21" s="36">
        <f>+M_Personale!D34+M_Personale!D35</f>
        <v>7161.0000000000018</v>
      </c>
      <c r="E21" s="36">
        <f>+M_Personale!E34+M_Personale!E35</f>
        <v>7929.1799999999985</v>
      </c>
      <c r="F21" s="36">
        <f>+M_Personale!F34+M_Personale!F35</f>
        <v>8048.117699999998</v>
      </c>
      <c r="G21" s="36">
        <f>+M_Personale!G34+M_Personale!G35</f>
        <v>8168.8394654999965</v>
      </c>
      <c r="H21" s="36">
        <f>+M_Personale!H34+M_Personale!H35</f>
        <v>8291.3720574824947</v>
      </c>
      <c r="I21" s="36">
        <f>+M_Personale!I34+M_Personale!I35</f>
        <v>8415.7426383447309</v>
      </c>
      <c r="J21" s="36">
        <f>+M_Personale!J34+M_Personale!J35</f>
        <v>8541.9787779199014</v>
      </c>
      <c r="K21" s="36">
        <f>+M_Personale!K34+M_Personale!K35</f>
        <v>8670.1084595886987</v>
      </c>
      <c r="L21" s="36">
        <f>+M_Personale!L34+M_Personale!L35</f>
        <v>8800.1600864825286</v>
      </c>
      <c r="M21" s="36">
        <f>+M_Personale!M34+M_Personale!M35</f>
        <v>8932.162487779764</v>
      </c>
      <c r="N21" s="36">
        <f>+M_Personale!N34+M_Personale!N35</f>
        <v>9066.1449250964597</v>
      </c>
      <c r="O21" s="36">
        <f>+M_Personale!O34+M_Personale!O35</f>
        <v>9202.1370989729057</v>
      </c>
      <c r="P21" s="36">
        <f>+M_Personale!P34+M_Personale!P35</f>
        <v>9340.1691554574973</v>
      </c>
      <c r="Q21" s="36">
        <f>+M_Personale!Q34+M_Personale!Q35</f>
        <v>9480.2716927893598</v>
      </c>
      <c r="R21" s="36">
        <f>+M_Personale!R34+M_Personale!R35</f>
        <v>9622.4757681811971</v>
      </c>
      <c r="S21" s="36">
        <f>+M_Personale!S34+M_Personale!S35</f>
        <v>9766.8129047039147</v>
      </c>
      <c r="T21" s="36">
        <f>+M_Personale!T34+M_Personale!T35</f>
        <v>9913.3150982744719</v>
      </c>
      <c r="U21" s="36">
        <f>+M_Personale!U34+M_Personale!U35</f>
        <v>10062.014824748587</v>
      </c>
      <c r="V21" s="36">
        <f>+M_Personale!V34+M_Personale!V35</f>
        <v>10212.945047119816</v>
      </c>
      <c r="W21" s="36">
        <f>+M_Personale!W34+M_Personale!W35</f>
        <v>10366.139222826612</v>
      </c>
      <c r="X21" s="36">
        <f>+M_Personale!X34+M_Personale!X35</f>
        <v>10521.631311169009</v>
      </c>
      <c r="Y21" s="36">
        <f>+M_Personale!Y34+M_Personale!Y35</f>
        <v>10679.455780836541</v>
      </c>
      <c r="Z21" s="36">
        <f>+M_Personale!Z34+M_Personale!Z35</f>
        <v>10839.64761754909</v>
      </c>
      <c r="AA21" s="36">
        <f>+M_Personale!AA34+M_Personale!AA35</f>
        <v>11002.242331812324</v>
      </c>
      <c r="AB21" s="36">
        <f>+M_Personale!AB34+M_Personale!AB35</f>
        <v>11167.275966789506</v>
      </c>
      <c r="AC21" s="36">
        <f>+M_Personale!AC34+M_Personale!AC35</f>
        <v>11334.785106291347</v>
      </c>
      <c r="AD21" s="36">
        <f>+M_Personale!AD34+M_Personale!AD35</f>
        <v>11504.806882885718</v>
      </c>
      <c r="AE21" s="36">
        <f>+M_Personale!AE34+M_Personale!AE35</f>
        <v>11677.378986129002</v>
      </c>
      <c r="AF21" s="36">
        <f>+M_Personale!AF34+M_Personale!AF35</f>
        <v>11852.539670920931</v>
      </c>
      <c r="AG21" s="36">
        <f>+M_Personale!AG34+M_Personale!AG35</f>
        <v>12030.327765984748</v>
      </c>
      <c r="AH21" s="36">
        <f>+M_Personale!AH34+M_Personale!AH35</f>
        <v>12210.782682474515</v>
      </c>
      <c r="AI21" s="36">
        <f>+M_Personale!AI34+M_Personale!AI35</f>
        <v>12393.944422711631</v>
      </c>
      <c r="AJ21" s="36">
        <f>+M_Personale!AJ34+M_Personale!AJ35</f>
        <v>12579.853589052305</v>
      </c>
      <c r="AK21" s="36">
        <f>+M_Personale!AK34+M_Personale!AK35</f>
        <v>12768.551392888086</v>
      </c>
      <c r="AL21" s="36">
        <f>+M_Personale!AL34+M_Personale!AL35</f>
        <v>12960.079663781406</v>
      </c>
      <c r="AM21" s="36">
        <f>+M_Personale!AM34+M_Personale!AM35</f>
        <v>13154.480858738127</v>
      </c>
    </row>
    <row r="22" spans="2:39" x14ac:dyDescent="0.25">
      <c r="B22" s="18" t="s">
        <v>129</v>
      </c>
      <c r="C22" s="18"/>
      <c r="D22" s="36">
        <f>+M_Finanziamento!C15+M_Pregresso!D85</f>
        <v>530</v>
      </c>
      <c r="E22" s="36">
        <f>+M_Finanziamento!D15+M_Pregresso!E85</f>
        <v>530</v>
      </c>
      <c r="F22" s="36">
        <f>+M_Finanziamento!E15+M_Pregresso!F85</f>
        <v>530</v>
      </c>
      <c r="G22" s="36">
        <f>+M_Finanziamento!F15+M_Pregresso!G85</f>
        <v>2920.370149506301</v>
      </c>
      <c r="H22" s="36">
        <f>+M_Finanziamento!G15+M_Pregresso!H85</f>
        <v>2920.370149506301</v>
      </c>
      <c r="I22" s="36">
        <f>+M_Finanziamento!H15+M_Pregresso!I85</f>
        <v>2920.370149506301</v>
      </c>
      <c r="J22" s="36">
        <f>+M_Finanziamento!I15+M_Pregresso!J85</f>
        <v>2920.370149506301</v>
      </c>
      <c r="K22" s="36">
        <f>+M_Finanziamento!J15+M_Pregresso!K85</f>
        <v>2920.370149506301</v>
      </c>
      <c r="L22" s="36">
        <f>+M_Finanziamento!K15+M_Pregresso!L85</f>
        <v>2920.370149506301</v>
      </c>
      <c r="M22" s="36">
        <f>+M_Finanziamento!L15+M_Pregresso!M85</f>
        <v>2920.370149506301</v>
      </c>
      <c r="N22" s="36">
        <f>+M_Finanziamento!M15+M_Pregresso!N85</f>
        <v>2920.370149506301</v>
      </c>
      <c r="O22" s="36">
        <f>+M_Finanziamento!N15+M_Pregresso!O85</f>
        <v>2920.370149506301</v>
      </c>
      <c r="P22" s="36">
        <f>+M_Finanziamento!O15+M_Pregresso!P85</f>
        <v>2920.370149506301</v>
      </c>
      <c r="Q22" s="36">
        <f>+M_Finanziamento!P15+M_Pregresso!Q85</f>
        <v>2920.370149506301</v>
      </c>
      <c r="R22" s="36">
        <f>+M_Finanziamento!Q15+M_Pregresso!R85</f>
        <v>2920.370149506301</v>
      </c>
      <c r="S22" s="36">
        <f>+M_Finanziamento!R15+M_Pregresso!S85</f>
        <v>2920.370149506301</v>
      </c>
      <c r="T22" s="36">
        <f>+M_Finanziamento!S15+M_Pregresso!T85</f>
        <v>2920.370149506301</v>
      </c>
      <c r="U22" s="36">
        <f>+M_Finanziamento!T15+M_Pregresso!U85</f>
        <v>2920.370149506301</v>
      </c>
      <c r="V22" s="36">
        <f>+M_Finanziamento!U15+M_Pregresso!V85</f>
        <v>2920.370149506301</v>
      </c>
      <c r="W22" s="36">
        <f>+M_Finanziamento!V15+M_Pregresso!W85</f>
        <v>2920.370149506301</v>
      </c>
      <c r="X22" s="36">
        <f>+M_Finanziamento!W15+M_Pregresso!X85</f>
        <v>2920.370149506301</v>
      </c>
      <c r="Y22" s="36">
        <f>+M_Finanziamento!X15+M_Pregresso!Y85</f>
        <v>2920.370149506301</v>
      </c>
      <c r="Z22" s="36">
        <f>+M_Finanziamento!Y15+M_Pregresso!Z85</f>
        <v>2920.370149506301</v>
      </c>
      <c r="AA22" s="36">
        <f>+M_Finanziamento!Z15+M_Pregresso!AA85</f>
        <v>2920.370149506301</v>
      </c>
      <c r="AB22" s="36">
        <f>+M_Finanziamento!AA15+M_Pregresso!AB85</f>
        <v>2390.370149506301</v>
      </c>
      <c r="AC22" s="36">
        <f>+M_Finanziamento!AB15+M_Pregresso!AC85</f>
        <v>2390.370149506301</v>
      </c>
      <c r="AD22" s="36">
        <f>+M_Finanziamento!AC15+M_Pregresso!AD85</f>
        <v>2390.370149506301</v>
      </c>
      <c r="AE22" s="36">
        <f>+M_Finanziamento!AD15+M_Pregresso!AE85</f>
        <v>0</v>
      </c>
      <c r="AF22" s="36">
        <f>+M_Finanziamento!AE15+M_Pregresso!AF85</f>
        <v>0</v>
      </c>
      <c r="AG22" s="36">
        <f>+M_Finanziamento!AF15+M_Pregresso!AG85</f>
        <v>0</v>
      </c>
      <c r="AH22" s="36">
        <f>+M_Finanziamento!AG15+M_Pregresso!AH85</f>
        <v>0</v>
      </c>
      <c r="AI22" s="36">
        <f>+M_Finanziamento!AH15+M_Pregresso!AI85</f>
        <v>0</v>
      </c>
      <c r="AJ22" s="36">
        <f>+M_Finanziamento!AI15+M_Pregresso!AJ85</f>
        <v>0</v>
      </c>
      <c r="AK22" s="36">
        <f>+M_Finanziamento!AJ15+M_Pregresso!AK85</f>
        <v>0</v>
      </c>
      <c r="AL22" s="36">
        <f>+M_Finanziamento!AK15+M_Pregresso!AL85</f>
        <v>0</v>
      </c>
      <c r="AM22" s="36">
        <f>+M_Finanziamento!AL15+M_Pregresso!AM85</f>
        <v>0</v>
      </c>
    </row>
    <row r="23" spans="2:39" x14ac:dyDescent="0.25">
      <c r="B23" s="18" t="s">
        <v>277</v>
      </c>
      <c r="C23" s="18"/>
      <c r="D23" s="36">
        <f>+M_Leasing!B36</f>
        <v>0</v>
      </c>
      <c r="E23" s="36">
        <f>+M_Leasing!C36</f>
        <v>0</v>
      </c>
      <c r="F23" s="36">
        <f>+M_Leasing!D36</f>
        <v>0</v>
      </c>
      <c r="G23" s="36">
        <f>+M_Leasing!E36</f>
        <v>874.87547471930611</v>
      </c>
      <c r="H23" s="36">
        <f>+M_Leasing!F36</f>
        <v>874.87547471930611</v>
      </c>
      <c r="I23" s="36">
        <f>+M_Leasing!G36</f>
        <v>874.87547471930611</v>
      </c>
      <c r="J23" s="36">
        <f>+M_Leasing!H36</f>
        <v>874.87547471930611</v>
      </c>
      <c r="K23" s="36">
        <f>+M_Leasing!I36</f>
        <v>874.87547471930611</v>
      </c>
      <c r="L23" s="36">
        <f>+M_Leasing!J36</f>
        <v>874.87547471930611</v>
      </c>
      <c r="M23" s="36">
        <f>+M_Leasing!K36</f>
        <v>874.87547471930611</v>
      </c>
      <c r="N23" s="36">
        <f>+M_Leasing!L36</f>
        <v>874.87547471930611</v>
      </c>
      <c r="O23" s="36">
        <f>+M_Leasing!M36</f>
        <v>874.87547471930611</v>
      </c>
      <c r="P23" s="36">
        <f>+M_Leasing!N36</f>
        <v>874.87547471930611</v>
      </c>
      <c r="Q23" s="36">
        <f>+M_Leasing!O36</f>
        <v>874.87547471930611</v>
      </c>
      <c r="R23" s="36">
        <f>+M_Leasing!P36</f>
        <v>874.87547471930611</v>
      </c>
      <c r="S23" s="36">
        <f>+M_Leasing!Q36</f>
        <v>874.87547471930611</v>
      </c>
      <c r="T23" s="36">
        <f>+M_Leasing!R36</f>
        <v>874.87547471930611</v>
      </c>
      <c r="U23" s="36">
        <f>+M_Leasing!S36</f>
        <v>874.87547471930611</v>
      </c>
      <c r="V23" s="36">
        <f>+M_Leasing!T36</f>
        <v>874.87547471930611</v>
      </c>
      <c r="W23" s="36">
        <f>+M_Leasing!U36</f>
        <v>874.87547471930611</v>
      </c>
      <c r="X23" s="36">
        <f>+M_Leasing!V36</f>
        <v>874.87547471930611</v>
      </c>
      <c r="Y23" s="36">
        <f>+M_Leasing!W36</f>
        <v>874.87547471930611</v>
      </c>
      <c r="Z23" s="36">
        <f>+M_Leasing!X36</f>
        <v>874.87547471930611</v>
      </c>
      <c r="AA23" s="36">
        <f>+M_Leasing!Y36</f>
        <v>874.87547471930611</v>
      </c>
      <c r="AB23" s="36">
        <f>+M_Leasing!Z36</f>
        <v>874.87547471930611</v>
      </c>
      <c r="AC23" s="36">
        <f>+M_Leasing!AA36</f>
        <v>874.87547471930611</v>
      </c>
      <c r="AD23" s="36">
        <f>+M_Leasing!AB36</f>
        <v>2094.8754747193061</v>
      </c>
      <c r="AE23" s="36">
        <f>+M_Leasing!AC36</f>
        <v>0</v>
      </c>
      <c r="AF23" s="36">
        <f>+M_Leasing!AD36</f>
        <v>0</v>
      </c>
      <c r="AG23" s="36">
        <f>+M_Leasing!AE36</f>
        <v>0</v>
      </c>
      <c r="AH23" s="36">
        <f>+M_Leasing!AF36</f>
        <v>0</v>
      </c>
      <c r="AI23" s="36">
        <f>+M_Leasing!AG36</f>
        <v>0</v>
      </c>
      <c r="AJ23" s="36">
        <f>+M_Leasing!AH36</f>
        <v>0</v>
      </c>
      <c r="AK23" s="36">
        <f>+M_Leasing!AI36</f>
        <v>0</v>
      </c>
      <c r="AL23" s="36">
        <f>+M_Leasing!AJ36</f>
        <v>0</v>
      </c>
      <c r="AM23" s="36">
        <f>+M_Leasing!AK36</f>
        <v>0</v>
      </c>
    </row>
    <row r="24" spans="2:39" x14ac:dyDescent="0.25">
      <c r="B24" s="18" t="s">
        <v>130</v>
      </c>
      <c r="C24" s="18"/>
      <c r="D24" s="36">
        <f>+M_Ires!B19+M_Irap!B20+M_Pregresso!D52</f>
        <v>0</v>
      </c>
      <c r="E24" s="36">
        <f>+M_Ires!C19+M_Irap!C20+M_Pregresso!E52</f>
        <v>-107855.28</v>
      </c>
      <c r="F24" s="36">
        <f>+M_Ires!D19+M_Irap!D20+M_Pregresso!F52</f>
        <v>-98329.939200000008</v>
      </c>
      <c r="G24" s="36">
        <f>+M_Ires!E19+M_Irap!E20+M_Pregresso!G52</f>
        <v>-75675.415555500003</v>
      </c>
      <c r="H24" s="36">
        <f>+M_Ires!F19+M_Irap!F20+M_Pregresso!H52</f>
        <v>-79568.61557483222</v>
      </c>
      <c r="I24" s="36">
        <f>+M_Ires!G19+M_Irap!G20+M_Pregresso!I52</f>
        <v>-79056.004272098187</v>
      </c>
      <c r="J24" s="36">
        <f>+M_Ires!H19+M_Irap!H20+M_Pregresso!J52</f>
        <v>-79050.297746903161</v>
      </c>
      <c r="K24" s="36">
        <f>+M_Ires!I19+M_Irap!I20+M_Pregresso!K52</f>
        <v>-79220.550968781215</v>
      </c>
      <c r="L24" s="36">
        <f>+M_Ires!J19+M_Irap!J20+M_Pregresso!L52</f>
        <v>-79336.400828768412</v>
      </c>
      <c r="M24" s="36">
        <f>+M_Ires!K19+M_Irap!K20+M_Pregresso!M52</f>
        <v>-79431.544333193378</v>
      </c>
      <c r="N24" s="36">
        <f>+M_Ires!L19+M_Irap!L20+M_Pregresso!N52</f>
        <v>-79539.963315067682</v>
      </c>
      <c r="O24" s="36">
        <f>+M_Ires!M19+M_Irap!M20+M_Pregresso!O52</f>
        <v>-79650.444522269318</v>
      </c>
      <c r="P24" s="36">
        <f>+M_Ires!N19+M_Irap!N20+M_Pregresso!P52</f>
        <v>-79762.937606034364</v>
      </c>
      <c r="Q24" s="36">
        <f>+M_Ires!O19+M_Irap!O20+M_Pregresso!Q52</f>
        <v>-86057.453509125509</v>
      </c>
      <c r="R24" s="36">
        <f>+M_Ires!P19+M_Irap!P20+M_Pregresso!R52</f>
        <v>-83473.988618554271</v>
      </c>
      <c r="S24" s="36">
        <f>+M_Ires!Q19+M_Irap!Q20+M_Pregresso!S52</f>
        <v>-83466.131974774515</v>
      </c>
      <c r="T24" s="36">
        <f>+M_Ires!R19+M_Irap!R20+M_Pregresso!T52</f>
        <v>-83641.531016192006</v>
      </c>
      <c r="U24" s="36">
        <f>+M_Ires!S19+M_Irap!S20+M_Pregresso!U52</f>
        <v>-83760.149386091696</v>
      </c>
      <c r="V24" s="36">
        <f>+M_Ires!T19+M_Irap!T20+M_Pregresso!V52</f>
        <v>-83880.465896706679</v>
      </c>
      <c r="W24" s="36">
        <f>+M_Ires!U19+M_Irap!U20+M_Pregresso!W52</f>
        <v>-84002.798754989301</v>
      </c>
      <c r="X24" s="36">
        <f>+M_Ires!V19+M_Irap!V20+M_Pregresso!X52</f>
        <v>-84127.062719795344</v>
      </c>
      <c r="Y24" s="36">
        <f>+M_Ires!W19+M_Irap!W20+M_Pregresso!Y52</f>
        <v>-84266.435174690676</v>
      </c>
      <c r="Z24" s="36">
        <f>+M_Ires!X19+M_Irap!X20+M_Pregresso!Z52</f>
        <v>-84452.846272923751</v>
      </c>
      <c r="AA24" s="36">
        <f>+M_Ires!Y19+M_Irap!Y20+M_Pregresso!AA52</f>
        <v>-84614.572368850801</v>
      </c>
      <c r="AB24" s="36">
        <f>+M_Ires!Z19+M_Irap!Z20+M_Pregresso!AB52</f>
        <v>-84777.746638079319</v>
      </c>
      <c r="AC24" s="36">
        <f>+M_Ires!AA19+M_Irap!AA20+M_Pregresso!AC52</f>
        <v>-84926.141970059238</v>
      </c>
      <c r="AD24" s="36">
        <f>+M_Ires!AB19+M_Irap!AB20+M_Pregresso!AD52</f>
        <v>-85099.959853866167</v>
      </c>
      <c r="AE24" s="36">
        <f>+M_Ires!AC19+M_Irap!AC20+M_Pregresso!AE52</f>
        <v>-85885.105653453735</v>
      </c>
      <c r="AF24" s="36">
        <f>+M_Ires!AD19+M_Irap!AD20+M_Pregresso!AF52</f>
        <v>-84722.854962580925</v>
      </c>
      <c r="AG24" s="36">
        <f>+M_Ires!AE19+M_Irap!AE20+M_Pregresso!AG52</f>
        <v>-85428.087189469778</v>
      </c>
      <c r="AH24" s="36">
        <f>+M_Ires!AF19+M_Irap!AF20+M_Pregresso!AH52</f>
        <v>-85638.253695607797</v>
      </c>
      <c r="AI24" s="36">
        <f>+M_Ires!AG19+M_Irap!AG20+M_Pregresso!AI52</f>
        <v>-85851.271160759934</v>
      </c>
      <c r="AJ24" s="36">
        <f>+M_Ires!AH19+M_Irap!AH20+M_Pregresso!AJ52</f>
        <v>-86067.833744173811</v>
      </c>
      <c r="AK24" s="36">
        <f>+M_Ires!AI19+M_Irap!AI20+M_Pregresso!AK52</f>
        <v>-86287.881279916648</v>
      </c>
      <c r="AL24" s="36">
        <f>+M_Ires!AJ19+M_Irap!AJ20+M_Pregresso!AL52</f>
        <v>-86511.466014086473</v>
      </c>
      <c r="AM24" s="36">
        <f>+M_Ires!AK19+M_Irap!AK20+M_Pregresso!AM52</f>
        <v>-86738.641174017481</v>
      </c>
    </row>
    <row r="25" spans="2:39" x14ac:dyDescent="0.25">
      <c r="B25" s="18" t="s">
        <v>137</v>
      </c>
      <c r="C25" s="18"/>
      <c r="D25" s="36">
        <f>+'Liquidazione Iva'!D13</f>
        <v>0</v>
      </c>
      <c r="E25" s="36">
        <f>+'Liquidazione Iva'!E13</f>
        <v>0</v>
      </c>
      <c r="F25" s="36">
        <f>+'Liquidazione Iva'!F13</f>
        <v>0</v>
      </c>
      <c r="G25" s="36">
        <f>+'Liquidazione Iva'!G13</f>
        <v>0</v>
      </c>
      <c r="H25" s="36">
        <f>+'Liquidazione Iva'!H13</f>
        <v>0</v>
      </c>
      <c r="I25" s="36">
        <f>+'Liquidazione Iva'!I13</f>
        <v>0</v>
      </c>
      <c r="J25" s="36">
        <f>+'Liquidazione Iva'!J13</f>
        <v>0</v>
      </c>
      <c r="K25" s="36">
        <f>+'Liquidazione Iva'!K13</f>
        <v>0</v>
      </c>
      <c r="L25" s="36">
        <f>+'Liquidazione Iva'!L13</f>
        <v>0</v>
      </c>
      <c r="M25" s="36">
        <f>+'Liquidazione Iva'!M13</f>
        <v>0</v>
      </c>
      <c r="N25" s="36">
        <f>+'Liquidazione Iva'!N13</f>
        <v>0</v>
      </c>
      <c r="O25" s="36">
        <f>+'Liquidazione Iva'!O13</f>
        <v>0</v>
      </c>
      <c r="P25" s="36">
        <f>+'Liquidazione Iva'!P13</f>
        <v>0</v>
      </c>
      <c r="Q25" s="36">
        <f>+'Liquidazione Iva'!Q13</f>
        <v>0</v>
      </c>
      <c r="R25" s="36">
        <f>+'Liquidazione Iva'!R13</f>
        <v>0</v>
      </c>
      <c r="S25" s="36">
        <f>+'Liquidazione Iva'!S13</f>
        <v>0</v>
      </c>
      <c r="T25" s="36">
        <f>+'Liquidazione Iva'!T13</f>
        <v>0</v>
      </c>
      <c r="U25" s="36">
        <f>+'Liquidazione Iva'!U13</f>
        <v>0</v>
      </c>
      <c r="V25" s="36">
        <f>+'Liquidazione Iva'!V13</f>
        <v>0</v>
      </c>
      <c r="W25" s="36">
        <f>+'Liquidazione Iva'!W13</f>
        <v>0</v>
      </c>
      <c r="X25" s="36">
        <f>+'Liquidazione Iva'!X13</f>
        <v>0</v>
      </c>
      <c r="Y25" s="36">
        <f>+'Liquidazione Iva'!Y13</f>
        <v>0</v>
      </c>
      <c r="Z25" s="36">
        <f>+'Liquidazione Iva'!Z13</f>
        <v>0</v>
      </c>
      <c r="AA25" s="36">
        <f>+'Liquidazione Iva'!AA13</f>
        <v>0</v>
      </c>
      <c r="AB25" s="36">
        <f>+'Liquidazione Iva'!AB13</f>
        <v>0</v>
      </c>
      <c r="AC25" s="36">
        <f>+'Liquidazione Iva'!AC13</f>
        <v>0</v>
      </c>
      <c r="AD25" s="36">
        <f>+'Liquidazione Iva'!AD13</f>
        <v>0</v>
      </c>
      <c r="AE25" s="36">
        <f>+'Liquidazione Iva'!AE13</f>
        <v>0</v>
      </c>
      <c r="AF25" s="36">
        <f>+'Liquidazione Iva'!AF13</f>
        <v>0</v>
      </c>
      <c r="AG25" s="36">
        <f>+'Liquidazione Iva'!AG13</f>
        <v>0</v>
      </c>
      <c r="AH25" s="36">
        <f>+'Liquidazione Iva'!AH13</f>
        <v>0</v>
      </c>
      <c r="AI25" s="36">
        <f>+'Liquidazione Iva'!AI13</f>
        <v>0</v>
      </c>
      <c r="AJ25" s="36">
        <f>+'Liquidazione Iva'!AJ13</f>
        <v>0</v>
      </c>
      <c r="AK25" s="36">
        <f>+'Liquidazione Iva'!AK13</f>
        <v>0</v>
      </c>
      <c r="AL25" s="36">
        <f>+'Liquidazione Iva'!AL13</f>
        <v>0</v>
      </c>
      <c r="AM25" s="36">
        <f>+'Liquidazione Iva'!AM13</f>
        <v>0</v>
      </c>
    </row>
    <row r="26" spans="2:39" x14ac:dyDescent="0.25">
      <c r="B26" s="18" t="s">
        <v>288</v>
      </c>
      <c r="C26" s="18"/>
      <c r="D26" s="36">
        <f>+'M_Capitale Sociale'!B10</f>
        <v>10000</v>
      </c>
      <c r="E26" s="36">
        <f>+'M_Capitale Sociale'!C10</f>
        <v>10000</v>
      </c>
      <c r="F26" s="36">
        <f>+'M_Capitale Sociale'!D10</f>
        <v>10000</v>
      </c>
      <c r="G26" s="36">
        <f>+'M_Capitale Sociale'!E10</f>
        <v>10000</v>
      </c>
      <c r="H26" s="36">
        <f>+'M_Capitale Sociale'!F10</f>
        <v>10000</v>
      </c>
      <c r="I26" s="36">
        <f>+'M_Capitale Sociale'!G10</f>
        <v>10000</v>
      </c>
      <c r="J26" s="36">
        <f>+'M_Capitale Sociale'!H10</f>
        <v>10000</v>
      </c>
      <c r="K26" s="36">
        <f>+'M_Capitale Sociale'!I10</f>
        <v>0</v>
      </c>
      <c r="L26" s="36">
        <f>+'M_Capitale Sociale'!J10</f>
        <v>0</v>
      </c>
      <c r="M26" s="36">
        <f>+'M_Capitale Sociale'!K10</f>
        <v>0</v>
      </c>
      <c r="N26" s="36">
        <f>+'M_Capitale Sociale'!L10</f>
        <v>0</v>
      </c>
      <c r="O26" s="36">
        <f>+'M_Capitale Sociale'!M10</f>
        <v>0</v>
      </c>
      <c r="P26" s="36">
        <f>+'M_Capitale Sociale'!N10</f>
        <v>0</v>
      </c>
      <c r="Q26" s="36">
        <f>+'M_Capitale Sociale'!O10</f>
        <v>0</v>
      </c>
      <c r="R26" s="36">
        <f>+'M_Capitale Sociale'!P10</f>
        <v>0</v>
      </c>
      <c r="S26" s="36">
        <f>+'M_Capitale Sociale'!Q10</f>
        <v>0</v>
      </c>
      <c r="T26" s="36">
        <f>+'M_Capitale Sociale'!R10</f>
        <v>0</v>
      </c>
      <c r="U26" s="36">
        <f>+'M_Capitale Sociale'!S10</f>
        <v>0</v>
      </c>
      <c r="V26" s="36">
        <f>+'M_Capitale Sociale'!T10</f>
        <v>0</v>
      </c>
      <c r="W26" s="36">
        <f>+'M_Capitale Sociale'!U10</f>
        <v>0</v>
      </c>
      <c r="X26" s="36">
        <f>+'M_Capitale Sociale'!V10</f>
        <v>0</v>
      </c>
      <c r="Y26" s="36">
        <f>+'M_Capitale Sociale'!W10</f>
        <v>0</v>
      </c>
      <c r="Z26" s="36">
        <f>+'M_Capitale Sociale'!X10</f>
        <v>0</v>
      </c>
      <c r="AA26" s="36">
        <f>+'M_Capitale Sociale'!Y10</f>
        <v>0</v>
      </c>
      <c r="AB26" s="36">
        <f>+'M_Capitale Sociale'!Z10</f>
        <v>0</v>
      </c>
      <c r="AC26" s="36">
        <f>+'M_Capitale Sociale'!AA10</f>
        <v>0</v>
      </c>
      <c r="AD26" s="36">
        <f>+'M_Capitale Sociale'!AB10</f>
        <v>0</v>
      </c>
      <c r="AE26" s="36">
        <f>+'M_Capitale Sociale'!AC10</f>
        <v>0</v>
      </c>
      <c r="AF26" s="36">
        <f>+'M_Capitale Sociale'!AD10</f>
        <v>0</v>
      </c>
      <c r="AG26" s="36">
        <f>+'M_Capitale Sociale'!AE10</f>
        <v>0</v>
      </c>
      <c r="AH26" s="36">
        <f>+'M_Capitale Sociale'!AF10</f>
        <v>0</v>
      </c>
      <c r="AI26" s="36">
        <f>+'M_Capitale Sociale'!AG10</f>
        <v>0</v>
      </c>
      <c r="AJ26" s="36">
        <f>+'M_Capitale Sociale'!AH10</f>
        <v>0</v>
      </c>
      <c r="AK26" s="36">
        <f>+'M_Capitale Sociale'!AI10</f>
        <v>0</v>
      </c>
      <c r="AL26" s="36">
        <f>+'M_Capitale Sociale'!AJ10</f>
        <v>0</v>
      </c>
      <c r="AM26" s="36">
        <f>+'M_Capitale Sociale'!AK10</f>
        <v>0</v>
      </c>
    </row>
    <row r="27" spans="2:39" x14ac:dyDescent="0.25">
      <c r="B27" s="18" t="s">
        <v>324</v>
      </c>
      <c r="C27" s="18"/>
      <c r="E27" s="36">
        <f>-D35</f>
        <v>2636.2833333333333</v>
      </c>
      <c r="F27" s="36">
        <f t="shared" ref="F27:AM27" si="12">-E35</f>
        <v>3176.4299305555555</v>
      </c>
      <c r="G27" s="36">
        <f t="shared" si="12"/>
        <v>2839.7769240162038</v>
      </c>
      <c r="H27" s="36">
        <f t="shared" si="12"/>
        <v>2736.8458469672114</v>
      </c>
      <c r="I27" s="36">
        <f t="shared" si="12"/>
        <v>2411.0883862571823</v>
      </c>
      <c r="J27" s="36">
        <f t="shared" si="12"/>
        <v>2296.6326749014138</v>
      </c>
      <c r="K27" s="36">
        <f t="shared" si="12"/>
        <v>2183.9465481576567</v>
      </c>
      <c r="L27" s="36">
        <f t="shared" si="12"/>
        <v>2030.6708876089717</v>
      </c>
      <c r="M27" s="36">
        <f t="shared" si="12"/>
        <v>1878.5637582412648</v>
      </c>
      <c r="N27" s="36">
        <f t="shared" si="12"/>
        <v>1727.750653728715</v>
      </c>
      <c r="O27" s="36">
        <f t="shared" si="12"/>
        <v>1578.2165148896183</v>
      </c>
      <c r="P27" s="36">
        <f t="shared" si="12"/>
        <v>1429.9934646325855</v>
      </c>
      <c r="Q27" s="36">
        <f t="shared" si="12"/>
        <v>1283.1145002955523</v>
      </c>
      <c r="R27" s="36">
        <f t="shared" si="12"/>
        <v>903.52991653650281</v>
      </c>
      <c r="S27" s="36">
        <f t="shared" si="12"/>
        <v>743.96536280265605</v>
      </c>
      <c r="T27" s="36">
        <f t="shared" si="12"/>
        <v>586.31011278868823</v>
      </c>
      <c r="U27" s="36">
        <f t="shared" si="12"/>
        <v>429.84667787194735</v>
      </c>
      <c r="V27" s="36">
        <f t="shared" si="12"/>
        <v>274.85530319966875</v>
      </c>
      <c r="W27" s="36">
        <f t="shared" si="12"/>
        <v>121.37432028635867</v>
      </c>
      <c r="X27" s="36">
        <f t="shared" si="12"/>
        <v>0</v>
      </c>
      <c r="Y27" s="36">
        <f t="shared" si="12"/>
        <v>0</v>
      </c>
      <c r="Z27" s="36">
        <f t="shared" si="12"/>
        <v>0</v>
      </c>
      <c r="AA27" s="36">
        <f t="shared" si="12"/>
        <v>0</v>
      </c>
      <c r="AB27" s="36">
        <f t="shared" si="12"/>
        <v>0</v>
      </c>
      <c r="AC27" s="36">
        <f t="shared" si="12"/>
        <v>0</v>
      </c>
      <c r="AD27" s="36">
        <f t="shared" si="12"/>
        <v>0</v>
      </c>
      <c r="AE27" s="36">
        <f t="shared" si="12"/>
        <v>0</v>
      </c>
      <c r="AF27" s="36">
        <f t="shared" si="12"/>
        <v>0</v>
      </c>
      <c r="AG27" s="36">
        <f t="shared" si="12"/>
        <v>0</v>
      </c>
      <c r="AH27" s="36">
        <f t="shared" si="12"/>
        <v>0</v>
      </c>
      <c r="AI27" s="36">
        <f t="shared" si="12"/>
        <v>0</v>
      </c>
      <c r="AJ27" s="36">
        <f t="shared" si="12"/>
        <v>0</v>
      </c>
      <c r="AK27" s="36">
        <f t="shared" si="12"/>
        <v>0</v>
      </c>
      <c r="AL27" s="36">
        <f t="shared" si="12"/>
        <v>0</v>
      </c>
      <c r="AM27" s="36">
        <f t="shared" si="12"/>
        <v>0</v>
      </c>
    </row>
    <row r="28" spans="2:39" x14ac:dyDescent="0.25">
      <c r="B28" s="18"/>
      <c r="C28" s="18"/>
    </row>
    <row r="29" spans="2:39" x14ac:dyDescent="0.25">
      <c r="B29" s="16" t="s">
        <v>140</v>
      </c>
      <c r="C29" s="16"/>
      <c r="D29" s="26">
        <f>SUM(D16:D28)</f>
        <v>707124</v>
      </c>
      <c r="E29" s="26">
        <f>SUM(E16:E28)</f>
        <v>194051.18333333332</v>
      </c>
      <c r="F29" s="26">
        <f t="shared" ref="F29:AC29" si="13">SUM(F16:F28)</f>
        <v>13619.278430555563</v>
      </c>
      <c r="G29" s="26">
        <f t="shared" si="13"/>
        <v>39712.541508241804</v>
      </c>
      <c r="H29" s="26">
        <f t="shared" si="13"/>
        <v>36234.209429593095</v>
      </c>
      <c r="I29" s="26">
        <f t="shared" si="13"/>
        <v>36946.629274615581</v>
      </c>
      <c r="J29" s="26">
        <f t="shared" si="13"/>
        <v>37371.329581498285</v>
      </c>
      <c r="K29" s="26">
        <f t="shared" si="13"/>
        <v>27629.841468315593</v>
      </c>
      <c r="L29" s="26">
        <f t="shared" si="13"/>
        <v>27910.288951750412</v>
      </c>
      <c r="M29" s="26">
        <f t="shared" si="13"/>
        <v>28220.854916987988</v>
      </c>
      <c r="N29" s="26">
        <f t="shared" si="13"/>
        <v>28527.806678616867</v>
      </c>
      <c r="O29" s="26">
        <f t="shared" si="13"/>
        <v>28842.467938312067</v>
      </c>
      <c r="P29" s="26">
        <f t="shared" si="13"/>
        <v>29165.04855911198</v>
      </c>
      <c r="Q29" s="26">
        <f t="shared" si="13"/>
        <v>23315.699897828126</v>
      </c>
      <c r="R29" s="26">
        <f t="shared" si="13"/>
        <v>26120.507103876796</v>
      </c>
      <c r="S29" s="26">
        <f t="shared" si="13"/>
        <v>26578.739996647724</v>
      </c>
      <c r="T29" s="26">
        <f t="shared" si="13"/>
        <v>26864.775619982171</v>
      </c>
      <c r="U29" s="26">
        <f t="shared" si="13"/>
        <v>27218.070078653142</v>
      </c>
      <c r="V29" s="26">
        <f t="shared" si="13"/>
        <v>27580.564100805579</v>
      </c>
      <c r="W29" s="26">
        <f t="shared" si="13"/>
        <v>27952.119195660929</v>
      </c>
      <c r="X29" s="26">
        <f t="shared" si="13"/>
        <v>28363.560380660609</v>
      </c>
      <c r="Y29" s="26">
        <f t="shared" si="13"/>
        <v>28891.123587908718</v>
      </c>
      <c r="Z29" s="26">
        <f t="shared" si="13"/>
        <v>29381.652186751235</v>
      </c>
      <c r="AA29" s="26">
        <f t="shared" si="13"/>
        <v>29907.019883355926</v>
      </c>
      <c r="AB29" s="26">
        <f t="shared" si="13"/>
        <v>29911.24581354711</v>
      </c>
      <c r="AC29" s="26">
        <f t="shared" si="13"/>
        <v>30470.71168397821</v>
      </c>
      <c r="AD29" s="26">
        <f t="shared" ref="AD29" si="14">SUM(AD16:AD28)</f>
        <v>32235.372920618465</v>
      </c>
      <c r="AE29" s="26">
        <f t="shared" ref="AE29" si="15">SUM(AE16:AE28)</f>
        <v>27694.237804059157</v>
      </c>
      <c r="AF29" s="26">
        <f t="shared" ref="AF29" si="16">SUM(AF16:AF28)</f>
        <v>29596.683646794641</v>
      </c>
      <c r="AG29" s="26">
        <f t="shared" ref="AG29" si="17">SUM(AG16:AG28)</f>
        <v>29642.749499046447</v>
      </c>
      <c r="AH29" s="26">
        <f t="shared" ref="AH29" si="18">SUM(AH16:AH28)</f>
        <v>30195.150543236145</v>
      </c>
      <c r="AI29" s="26">
        <f t="shared" ref="AI29" si="19">SUM(AI16:AI28)</f>
        <v>30756.139141666659</v>
      </c>
      <c r="AJ29" s="26">
        <f t="shared" ref="AJ29" si="20">SUM(AJ16:AJ28)</f>
        <v>31325.192712789169</v>
      </c>
      <c r="AK29" s="26">
        <f t="shared" ref="AK29" si="21">SUM(AK16:AK28)</f>
        <v>31902.545573900759</v>
      </c>
      <c r="AL29" s="26">
        <f t="shared" ref="AL29" si="22">SUM(AL16:AL28)</f>
        <v>32488.322242538197</v>
      </c>
      <c r="AM29" s="26">
        <f t="shared" ref="AM29" si="23">SUM(AM16:AM28)</f>
        <v>33082.648906456569</v>
      </c>
    </row>
    <row r="32" spans="2:39" x14ac:dyDescent="0.25">
      <c r="B32" s="19" t="s">
        <v>110</v>
      </c>
      <c r="C32" s="20">
        <f>+M_Pregresso!B5-M_Pregresso!B43</f>
        <v>0</v>
      </c>
      <c r="D32" s="20">
        <f>+D15-D29+C32</f>
        <v>-632708</v>
      </c>
      <c r="E32" s="20">
        <f>+E15-E29+D32</f>
        <v>-762343.18333333335</v>
      </c>
      <c r="F32" s="20">
        <f>+F15-F29+E32</f>
        <v>-681546.46176388895</v>
      </c>
      <c r="G32" s="20">
        <f t="shared" ref="G32:AM32" si="24">+G15-G29+F32</f>
        <v>-656843.00327213074</v>
      </c>
      <c r="H32" s="20">
        <f t="shared" si="24"/>
        <v>-578661.21270172379</v>
      </c>
      <c r="I32" s="20">
        <f t="shared" si="24"/>
        <v>-551191.84197633935</v>
      </c>
      <c r="J32" s="20">
        <f t="shared" si="24"/>
        <v>-524147.17155783763</v>
      </c>
      <c r="K32" s="20">
        <f t="shared" si="24"/>
        <v>-487361.0130261532</v>
      </c>
      <c r="L32" s="20">
        <f t="shared" si="24"/>
        <v>-450855.30197790358</v>
      </c>
      <c r="M32" s="20">
        <f t="shared" si="24"/>
        <v>-414660.15689489158</v>
      </c>
      <c r="N32" s="20">
        <f t="shared" si="24"/>
        <v>-378771.96357350843</v>
      </c>
      <c r="O32" s="20">
        <f t="shared" si="24"/>
        <v>-343198.43151182053</v>
      </c>
      <c r="P32" s="20">
        <f t="shared" si="24"/>
        <v>-307947.48007093254</v>
      </c>
      <c r="Q32" s="20">
        <f t="shared" si="24"/>
        <v>-216847.17996876067</v>
      </c>
      <c r="R32" s="20">
        <f t="shared" si="24"/>
        <v>-178551.68707263746</v>
      </c>
      <c r="S32" s="20">
        <f t="shared" si="24"/>
        <v>-140714.42706928519</v>
      </c>
      <c r="T32" s="20">
        <f t="shared" si="24"/>
        <v>-103163.20268926736</v>
      </c>
      <c r="U32" s="20">
        <f t="shared" si="24"/>
        <v>-65965.272767920498</v>
      </c>
      <c r="V32" s="20">
        <f t="shared" si="24"/>
        <v>-29129.836868726081</v>
      </c>
      <c r="W32" s="20">
        <f t="shared" si="24"/>
        <v>7334.0439356129937</v>
      </c>
      <c r="X32" s="20">
        <f t="shared" si="24"/>
        <v>43392.595258232061</v>
      </c>
      <c r="Y32" s="20">
        <f t="shared" si="24"/>
        <v>78953.63216637187</v>
      </c>
      <c r="Z32" s="20">
        <f t="shared" si="24"/>
        <v>114053.77467309262</v>
      </c>
      <c r="AA32" s="20">
        <f t="shared" si="24"/>
        <v>148657.79960196427</v>
      </c>
      <c r="AB32" s="20">
        <f t="shared" si="24"/>
        <v>183286.43528808549</v>
      </c>
      <c r="AC32" s="20">
        <f t="shared" si="24"/>
        <v>217384.46230018069</v>
      </c>
      <c r="AD32" s="20">
        <f t="shared" si="24"/>
        <v>249746.2430981457</v>
      </c>
      <c r="AE32" s="20">
        <f t="shared" si="24"/>
        <v>286676.12716333498</v>
      </c>
      <c r="AF32" s="20">
        <f t="shared" si="24"/>
        <v>321734.34028917644</v>
      </c>
      <c r="AG32" s="20">
        <f t="shared" si="24"/>
        <v>356775.70274037099</v>
      </c>
      <c r="AH32" s="20">
        <f t="shared" si="24"/>
        <v>391293.86528275185</v>
      </c>
      <c r="AI32" s="20">
        <f t="shared" si="24"/>
        <v>425279.80436215416</v>
      </c>
      <c r="AJ32" s="20">
        <f t="shared" si="24"/>
        <v>458725.01148633345</v>
      </c>
      <c r="AK32" s="20">
        <f t="shared" si="24"/>
        <v>491620.73675533797</v>
      </c>
      <c r="AL32" s="20">
        <f t="shared" si="24"/>
        <v>523958.09846009588</v>
      </c>
      <c r="AM32" s="20">
        <f t="shared" si="24"/>
        <v>555728.08130235609</v>
      </c>
    </row>
    <row r="34" spans="2:39" x14ac:dyDescent="0.25">
      <c r="B34" t="s">
        <v>321</v>
      </c>
      <c r="D34" s="36">
        <f>+IF(D32&gt;0,D32*(Parametri!$C$8/12),0)</f>
        <v>0</v>
      </c>
      <c r="E34" s="36">
        <f>+IF(E32&gt;0,E32*(Parametri!$C$8/12),0)</f>
        <v>0</v>
      </c>
      <c r="F34" s="36">
        <f>+IF(F32&gt;0,F32*(Parametri!$C$8/12),0)</f>
        <v>0</v>
      </c>
      <c r="G34" s="36">
        <f>+IF(G32&gt;0,G32*(Parametri!$C$8/12),0)</f>
        <v>0</v>
      </c>
      <c r="H34" s="36">
        <f>+IF(H32&gt;0,H32*(Parametri!$C$8/12),0)</f>
        <v>0</v>
      </c>
      <c r="I34" s="36">
        <f>+IF(I32&gt;0,I32*(Parametri!$C$8/12),0)</f>
        <v>0</v>
      </c>
      <c r="J34" s="36">
        <f>+IF(J32&gt;0,J32*(Parametri!$C$8/12),0)</f>
        <v>0</v>
      </c>
      <c r="K34" s="36">
        <f>+IF(K32&gt;0,K32*(Parametri!$C$8/12),0)</f>
        <v>0</v>
      </c>
      <c r="L34" s="36">
        <f>+IF(L32&gt;0,L32*(Parametri!$C$8/12),0)</f>
        <v>0</v>
      </c>
      <c r="M34" s="36">
        <f>+IF(M32&gt;0,M32*(Parametri!$C$8/12),0)</f>
        <v>0</v>
      </c>
      <c r="N34" s="36">
        <f>+IF(N32&gt;0,N32*(Parametri!$C$8/12),0)</f>
        <v>0</v>
      </c>
      <c r="O34" s="36">
        <f>+IF(O32&gt;0,O32*(Parametri!$C$8/12),0)</f>
        <v>0</v>
      </c>
      <c r="P34" s="36">
        <f>+IF(P32&gt;0,P32*(Parametri!$C$8/12),0)</f>
        <v>0</v>
      </c>
      <c r="Q34" s="36">
        <f>+IF(Q32&gt;0,Q32*(Parametri!$C$8/12),0)</f>
        <v>0</v>
      </c>
      <c r="R34" s="36">
        <f>+IF(R32&gt;0,R32*(Parametri!$C$8/12),0)</f>
        <v>0</v>
      </c>
      <c r="S34" s="36">
        <f>+IF(S32&gt;0,S32*(Parametri!$C$8/12),0)</f>
        <v>0</v>
      </c>
      <c r="T34" s="36">
        <f>+IF(T32&gt;0,T32*(Parametri!$C$8/12),0)</f>
        <v>0</v>
      </c>
      <c r="U34" s="36">
        <f>+IF(U32&gt;0,U32*(Parametri!$C$8/12),0)</f>
        <v>0</v>
      </c>
      <c r="V34" s="36">
        <f>+IF(V32&gt;0,V32*(Parametri!$C$8/12),0)</f>
        <v>0</v>
      </c>
      <c r="W34" s="36">
        <f>+IF(W32&gt;0,W32*(Parametri!$C$8/12),0)</f>
        <v>6.1117032796774948</v>
      </c>
      <c r="X34" s="36">
        <f>+IF(X32&gt;0,X32*(Parametri!$C$8/12),0)</f>
        <v>36.160496048526717</v>
      </c>
      <c r="Y34" s="36">
        <f>+IF(Y32&gt;0,Y32*(Parametri!$C$8/12),0)</f>
        <v>65.794693471976558</v>
      </c>
      <c r="Z34" s="36">
        <f>+IF(Z32&gt;0,Z32*(Parametri!$C$8/12),0)</f>
        <v>95.044812227577182</v>
      </c>
      <c r="AA34" s="36">
        <f>+IF(AA32&gt;0,AA32*(Parametri!$C$8/12),0)</f>
        <v>123.88149966830358</v>
      </c>
      <c r="AB34" s="36">
        <f>+IF(AB32&gt;0,AB32*(Parametri!$C$8/12),0)</f>
        <v>152.73869607340458</v>
      </c>
      <c r="AC34" s="36">
        <f>+IF(AC32&gt;0,AC32*(Parametri!$C$8/12),0)</f>
        <v>181.15371858348391</v>
      </c>
      <c r="AD34" s="36">
        <f>+IF(AD32&gt;0,AD32*(Parametri!$C$8/12),0)</f>
        <v>208.12186924845477</v>
      </c>
      <c r="AE34" s="36">
        <f>+IF(AE32&gt;0,AE32*(Parametri!$C$8/12),0)</f>
        <v>238.8967726361125</v>
      </c>
      <c r="AF34" s="36">
        <f>+IF(AF32&gt;0,AF32*(Parametri!$C$8/12),0)</f>
        <v>268.11195024098038</v>
      </c>
      <c r="AG34" s="36">
        <f>+IF(AG32&gt;0,AG32*(Parametri!$C$8/12),0)</f>
        <v>297.31308561697585</v>
      </c>
      <c r="AH34" s="36">
        <f>+IF(AH32&gt;0,AH32*(Parametri!$C$8/12),0)</f>
        <v>326.07822106895992</v>
      </c>
      <c r="AI34" s="36">
        <f>+IF(AI32&gt;0,AI32*(Parametri!$C$8/12),0)</f>
        <v>354.39983696846184</v>
      </c>
      <c r="AJ34" s="36">
        <f>+IF(AJ32&gt;0,AJ32*(Parametri!$C$8/12),0)</f>
        <v>382.2708429052779</v>
      </c>
      <c r="AK34" s="36">
        <f>+IF(AK32&gt;0,AK32*(Parametri!$C$8/12),0)</f>
        <v>409.68394729611498</v>
      </c>
      <c r="AL34" s="36">
        <f>+IF(AL32&gt;0,AL32*(Parametri!$C$8/12),0)</f>
        <v>436.63174871674659</v>
      </c>
      <c r="AM34" s="36">
        <f>+IF(AM32&gt;0,AM32*(Parametri!$C$8/12),0)</f>
        <v>463.10673441863008</v>
      </c>
    </row>
    <row r="35" spans="2:39" x14ac:dyDescent="0.25">
      <c r="B35" t="s">
        <v>322</v>
      </c>
      <c r="D35" s="36">
        <f>+IF(D32&lt;0,D32*(Parametri!$C$9/12),0)</f>
        <v>-2636.2833333333333</v>
      </c>
      <c r="E35" s="36">
        <f>+IF(E32&lt;0,E32*(Parametri!$C$9/12),0)</f>
        <v>-3176.4299305555555</v>
      </c>
      <c r="F35" s="36">
        <f>+IF(F32&lt;0,F32*(Parametri!$C$9/12),0)</f>
        <v>-2839.7769240162038</v>
      </c>
      <c r="G35" s="36">
        <f>+IF(G32&lt;0,G32*(Parametri!$C$9/12),0)</f>
        <v>-2736.8458469672114</v>
      </c>
      <c r="H35" s="36">
        <f>+IF(H32&lt;0,H32*(Parametri!$C$9/12),0)</f>
        <v>-2411.0883862571823</v>
      </c>
      <c r="I35" s="36">
        <f>+IF(I32&lt;0,I32*(Parametri!$C$9/12),0)</f>
        <v>-2296.6326749014138</v>
      </c>
      <c r="J35" s="36">
        <f>+IF(J32&lt;0,J32*(Parametri!$C$9/12),0)</f>
        <v>-2183.9465481576567</v>
      </c>
      <c r="K35" s="36">
        <f>+IF(K32&lt;0,K32*(Parametri!$C$9/12),0)</f>
        <v>-2030.6708876089717</v>
      </c>
      <c r="L35" s="36">
        <f>+IF(L32&lt;0,L32*(Parametri!$C$9/12),0)</f>
        <v>-1878.5637582412648</v>
      </c>
      <c r="M35" s="36">
        <f>+IF(M32&lt;0,M32*(Parametri!$C$9/12),0)</f>
        <v>-1727.750653728715</v>
      </c>
      <c r="N35" s="36">
        <f>+IF(N32&lt;0,N32*(Parametri!$C$9/12),0)</f>
        <v>-1578.2165148896183</v>
      </c>
      <c r="O35" s="36">
        <f>+IF(O32&lt;0,O32*(Parametri!$C$9/12),0)</f>
        <v>-1429.9934646325855</v>
      </c>
      <c r="P35" s="36">
        <f>+IF(P32&lt;0,P32*(Parametri!$C$9/12),0)</f>
        <v>-1283.1145002955523</v>
      </c>
      <c r="Q35" s="36">
        <f>+IF(Q32&lt;0,Q32*(Parametri!$C$9/12),0)</f>
        <v>-903.52991653650281</v>
      </c>
      <c r="R35" s="36">
        <f>+IF(R32&lt;0,R32*(Parametri!$C$9/12),0)</f>
        <v>-743.96536280265605</v>
      </c>
      <c r="S35" s="36">
        <f>+IF(S32&lt;0,S32*(Parametri!$C$9/12),0)</f>
        <v>-586.31011278868823</v>
      </c>
      <c r="T35" s="36">
        <f>+IF(T32&lt;0,T32*(Parametri!$C$9/12),0)</f>
        <v>-429.84667787194735</v>
      </c>
      <c r="U35" s="36">
        <f>+IF(U32&lt;0,U32*(Parametri!$C$9/12),0)</f>
        <v>-274.85530319966875</v>
      </c>
      <c r="V35" s="36">
        <f>+IF(V32&lt;0,V32*(Parametri!$C$9/12),0)</f>
        <v>-121.37432028635867</v>
      </c>
      <c r="W35" s="36">
        <f>+IF(W32&lt;0,W32*(Parametri!$C$9/12),0)</f>
        <v>0</v>
      </c>
      <c r="X35" s="36">
        <f>+IF(X32&lt;0,X32*(Parametri!$C$9/12),0)</f>
        <v>0</v>
      </c>
      <c r="Y35" s="36">
        <f>+IF(Y32&lt;0,Y32*(Parametri!$C$9/12),0)</f>
        <v>0</v>
      </c>
      <c r="Z35" s="36">
        <f>+IF(Z32&lt;0,Z32*(Parametri!$C$9/12),0)</f>
        <v>0</v>
      </c>
      <c r="AA35" s="36">
        <f>+IF(AA32&lt;0,AA32*(Parametri!$C$9/12),0)</f>
        <v>0</v>
      </c>
      <c r="AB35" s="36">
        <f>+IF(AB32&lt;0,AB32*(Parametri!$C$9/12),0)</f>
        <v>0</v>
      </c>
      <c r="AC35" s="36">
        <f>+IF(AC32&lt;0,AC32*(Parametri!$C$9/12),0)</f>
        <v>0</v>
      </c>
      <c r="AD35" s="36">
        <f>+IF(AD32&lt;0,AD32*(Parametri!$C$9/12),0)</f>
        <v>0</v>
      </c>
      <c r="AE35" s="36">
        <f>+IF(AE32&lt;0,AE32*(Parametri!$C$9/12),0)</f>
        <v>0</v>
      </c>
      <c r="AF35" s="36">
        <f>+IF(AF32&lt;0,AF32*(Parametri!$C$9/12),0)</f>
        <v>0</v>
      </c>
      <c r="AG35" s="36">
        <f>+IF(AG32&lt;0,AG32*(Parametri!$C$9/12),0)</f>
        <v>0</v>
      </c>
      <c r="AH35" s="36">
        <f>+IF(AH32&lt;0,AH32*(Parametri!$C$9/12),0)</f>
        <v>0</v>
      </c>
      <c r="AI35" s="36">
        <f>+IF(AI32&lt;0,AI32*(Parametri!$C$9/12),0)</f>
        <v>0</v>
      </c>
      <c r="AJ35" s="36">
        <f>+IF(AJ32&lt;0,AJ32*(Parametri!$C$9/12),0)</f>
        <v>0</v>
      </c>
      <c r="AK35" s="36">
        <f>+IF(AK32&lt;0,AK32*(Parametri!$C$9/12),0)</f>
        <v>0</v>
      </c>
      <c r="AL35" s="36">
        <f>+IF(AL32&lt;0,AL32*(Parametri!$C$9/12),0)</f>
        <v>0</v>
      </c>
      <c r="AM35" s="36">
        <f>+IF(AM32&lt;0,AM32*(Parametri!$C$9/12),0)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AG42"/>
  <sheetViews>
    <sheetView showGridLines="0" topLeftCell="B1" workbookViewId="0">
      <selection activeCell="H35" sqref="H35"/>
    </sheetView>
  </sheetViews>
  <sheetFormatPr defaultRowHeight="15" x14ac:dyDescent="0.25"/>
  <cols>
    <col min="3" max="3" width="49.140625" customWidth="1"/>
    <col min="4" max="4" width="9" bestFit="1" customWidth="1"/>
    <col min="5" max="28" width="10.5703125" bestFit="1" customWidth="1"/>
    <col min="29" max="29" width="9" bestFit="1" customWidth="1"/>
    <col min="30" max="30" width="23.85546875" bestFit="1" customWidth="1"/>
    <col min="31" max="33" width="9" bestFit="1" customWidth="1"/>
  </cols>
  <sheetData>
    <row r="2" spans="3:33" x14ac:dyDescent="0.25">
      <c r="D2" s="264">
        <v>1</v>
      </c>
      <c r="E2" s="264">
        <f>+D2+1</f>
        <v>2</v>
      </c>
      <c r="F2" s="264">
        <f t="shared" ref="F2:AG2" si="0">+E2+1</f>
        <v>3</v>
      </c>
      <c r="G2" s="264">
        <f t="shared" si="0"/>
        <v>4</v>
      </c>
      <c r="H2" s="264">
        <f t="shared" si="0"/>
        <v>5</v>
      </c>
      <c r="I2" s="264">
        <f t="shared" si="0"/>
        <v>6</v>
      </c>
      <c r="J2" s="264">
        <f t="shared" si="0"/>
        <v>7</v>
      </c>
      <c r="K2" s="264">
        <f t="shared" si="0"/>
        <v>8</v>
      </c>
      <c r="L2" s="264">
        <f t="shared" si="0"/>
        <v>9</v>
      </c>
      <c r="M2" s="264">
        <f t="shared" si="0"/>
        <v>10</v>
      </c>
      <c r="N2" s="264">
        <f t="shared" si="0"/>
        <v>11</v>
      </c>
      <c r="O2" s="264">
        <f t="shared" si="0"/>
        <v>12</v>
      </c>
      <c r="P2" s="264">
        <f t="shared" si="0"/>
        <v>13</v>
      </c>
      <c r="Q2" s="264">
        <f t="shared" si="0"/>
        <v>14</v>
      </c>
      <c r="R2" s="264">
        <f t="shared" si="0"/>
        <v>15</v>
      </c>
      <c r="S2" s="264">
        <f t="shared" si="0"/>
        <v>16</v>
      </c>
      <c r="T2" s="264">
        <f t="shared" si="0"/>
        <v>17</v>
      </c>
      <c r="U2" s="264">
        <f t="shared" si="0"/>
        <v>18</v>
      </c>
      <c r="V2" s="264">
        <f t="shared" si="0"/>
        <v>19</v>
      </c>
      <c r="W2" s="264">
        <f t="shared" si="0"/>
        <v>20</v>
      </c>
      <c r="X2" s="264">
        <f t="shared" si="0"/>
        <v>21</v>
      </c>
      <c r="Y2" s="264">
        <f t="shared" si="0"/>
        <v>22</v>
      </c>
      <c r="Z2" s="264">
        <f t="shared" si="0"/>
        <v>23</v>
      </c>
      <c r="AA2" s="264">
        <f t="shared" si="0"/>
        <v>24</v>
      </c>
      <c r="AB2" s="264">
        <f t="shared" si="0"/>
        <v>25</v>
      </c>
      <c r="AC2" s="264">
        <f t="shared" si="0"/>
        <v>26</v>
      </c>
      <c r="AD2" s="264">
        <f t="shared" si="0"/>
        <v>27</v>
      </c>
      <c r="AE2" s="264">
        <f t="shared" si="0"/>
        <v>28</v>
      </c>
      <c r="AF2" s="264">
        <f t="shared" si="0"/>
        <v>29</v>
      </c>
      <c r="AG2" s="264">
        <f t="shared" si="0"/>
        <v>30</v>
      </c>
    </row>
    <row r="4" spans="3:33" x14ac:dyDescent="0.25">
      <c r="C4" t="s">
        <v>524</v>
      </c>
      <c r="D4" s="31">
        <f>+DSCR!D3</f>
        <v>-132208</v>
      </c>
      <c r="E4" s="31">
        <f>+DSCR!E3</f>
        <v>864.81666666665114</v>
      </c>
      <c r="F4" s="31">
        <f>+DSCR!F3</f>
        <v>61296.721569444431</v>
      </c>
      <c r="G4" s="31">
        <f>+DSCR!G3</f>
        <v>35970.939686116406</v>
      </c>
      <c r="H4" s="31">
        <f>+DSCR!H3</f>
        <v>39495.320636426601</v>
      </c>
      <c r="I4" s="31">
        <f>+DSCR!I3</f>
        <v>38831.712595365301</v>
      </c>
      <c r="J4" s="31">
        <f>+DSCR!J3</f>
        <v>38458.752800681483</v>
      </c>
      <c r="K4" s="31">
        <f>+DSCR!K3</f>
        <v>38255.085856794918</v>
      </c>
      <c r="L4" s="31">
        <f>+DSCR!L3</f>
        <v>38032.77401286675</v>
      </c>
      <c r="M4" s="31">
        <f>+DSCR!M3</f>
        <v>37783.831825506248</v>
      </c>
      <c r="N4" s="31">
        <f>+DSCR!N3</f>
        <v>37542.201268426943</v>
      </c>
      <c r="O4" s="31">
        <f>+DSCR!O3</f>
        <v>37296.780485554264</v>
      </c>
      <c r="P4" s="31">
        <f>+DSCR!P3</f>
        <v>37047.594770186479</v>
      </c>
      <c r="Q4" s="31">
        <f>+DSCR!Q3</f>
        <v>42974.742031228248</v>
      </c>
      <c r="R4" s="31">
        <f>+DSCR!R3</f>
        <v>40252.401340922937</v>
      </c>
      <c r="S4" s="31">
        <f>+DSCR!S3</f>
        <v>39881.582954839978</v>
      </c>
      <c r="T4" s="31">
        <f>+DSCR!T3</f>
        <v>39688.206708594793</v>
      </c>
      <c r="U4" s="31">
        <f>+DSCR!U3</f>
        <v>39433.131189638472</v>
      </c>
      <c r="V4" s="31">
        <f>+DSCR!V3</f>
        <v>39174.749243583472</v>
      </c>
      <c r="W4" s="31">
        <f>+DSCR!W3</f>
        <v>38913.552949391407</v>
      </c>
      <c r="X4" s="31">
        <f>+DSCR!X3</f>
        <v>38625.20379637467</v>
      </c>
      <c r="Y4" s="31">
        <f>+DSCR!Y3</f>
        <v>38251.68853032068</v>
      </c>
      <c r="Z4" s="31">
        <f>+DSCR!Z3</f>
        <v>37922.233226232303</v>
      </c>
      <c r="AA4" s="31">
        <f>+DSCR!AA3</f>
        <v>37565.441091554079</v>
      </c>
      <c r="AB4" s="31">
        <f>+DSCR!AB3</f>
        <v>37237.736818564561</v>
      </c>
      <c r="AC4" s="31">
        <f>+DSCR!AC3</f>
        <v>36863.674212485275</v>
      </c>
      <c r="AD4" s="31">
        <f>+DSCR!AD3</f>
        <v>36293.36683037832</v>
      </c>
      <c r="AE4" s="31">
        <f>+DSCR!AE3</f>
        <v>36929.884065189399</v>
      </c>
      <c r="AF4" s="31">
        <f>+DSCR!AF3</f>
        <v>35058.213125841386</v>
      </c>
      <c r="AG4" s="31">
        <f>+DSCR!AG3</f>
        <v>35041.362451194553</v>
      </c>
    </row>
    <row r="5" spans="3:33" x14ac:dyDescent="0.25">
      <c r="C5" t="s">
        <v>528</v>
      </c>
      <c r="D5" s="31">
        <f>+IF(D4&gt;0,D4,0)</f>
        <v>0</v>
      </c>
      <c r="E5" s="31">
        <f t="shared" ref="E5:I5" si="1">+IF(E4&gt;0,E4,0)</f>
        <v>864.81666666665114</v>
      </c>
      <c r="F5" s="31">
        <f t="shared" si="1"/>
        <v>61296.721569444431</v>
      </c>
      <c r="G5" s="31">
        <f t="shared" si="1"/>
        <v>35970.939686116406</v>
      </c>
      <c r="H5" s="31">
        <f t="shared" si="1"/>
        <v>39495.320636426601</v>
      </c>
      <c r="I5" s="31">
        <f t="shared" si="1"/>
        <v>38831.712595365301</v>
      </c>
      <c r="J5" s="31">
        <f t="shared" ref="J5" si="2">+IF(J4&gt;0,J4,0)</f>
        <v>38458.752800681483</v>
      </c>
      <c r="K5" s="31">
        <f t="shared" ref="K5" si="3">+IF(K4&gt;0,K4,0)</f>
        <v>38255.085856794918</v>
      </c>
      <c r="L5" s="31">
        <f t="shared" ref="L5" si="4">+IF(L4&gt;0,L4,0)</f>
        <v>38032.77401286675</v>
      </c>
      <c r="M5" s="31">
        <f t="shared" ref="M5:N5" si="5">+IF(M4&gt;0,M4,0)</f>
        <v>37783.831825506248</v>
      </c>
      <c r="N5" s="31">
        <f t="shared" si="5"/>
        <v>37542.201268426943</v>
      </c>
      <c r="O5" s="31">
        <f t="shared" ref="O5" si="6">+IF(O4&gt;0,O4,0)</f>
        <v>37296.780485554264</v>
      </c>
      <c r="P5" s="31">
        <f t="shared" ref="P5" si="7">+IF(P4&gt;0,P4,0)</f>
        <v>37047.594770186479</v>
      </c>
      <c r="Q5" s="31">
        <f t="shared" ref="Q5" si="8">+IF(Q4&gt;0,Q4,0)</f>
        <v>42974.742031228248</v>
      </c>
      <c r="R5" s="31">
        <f t="shared" ref="R5:S5" si="9">+IF(R4&gt;0,R4,0)</f>
        <v>40252.401340922937</v>
      </c>
      <c r="S5" s="31">
        <f t="shared" si="9"/>
        <v>39881.582954839978</v>
      </c>
      <c r="T5" s="31">
        <f t="shared" ref="T5" si="10">+IF(T4&gt;0,T4,0)</f>
        <v>39688.206708594793</v>
      </c>
      <c r="U5" s="31">
        <f t="shared" ref="U5" si="11">+IF(U4&gt;0,U4,0)</f>
        <v>39433.131189638472</v>
      </c>
      <c r="V5" s="31">
        <f t="shared" ref="V5" si="12">+IF(V4&gt;0,V4,0)</f>
        <v>39174.749243583472</v>
      </c>
      <c r="W5" s="31">
        <f t="shared" ref="W5:X5" si="13">+IF(W4&gt;0,W4,0)</f>
        <v>38913.552949391407</v>
      </c>
      <c r="X5" s="31">
        <f t="shared" si="13"/>
        <v>38625.20379637467</v>
      </c>
      <c r="Y5" s="31">
        <f t="shared" ref="Y5" si="14">+IF(Y4&gt;0,Y4,0)</f>
        <v>38251.68853032068</v>
      </c>
      <c r="Z5" s="31">
        <f t="shared" ref="Z5" si="15">+IF(Z4&gt;0,Z4,0)</f>
        <v>37922.233226232303</v>
      </c>
      <c r="AA5" s="31">
        <f t="shared" ref="AA5" si="16">+IF(AA4&gt;0,AA4,0)</f>
        <v>37565.441091554079</v>
      </c>
      <c r="AB5" s="31">
        <f t="shared" ref="AB5:AC5" si="17">+IF(AB4&gt;0,AB4,0)</f>
        <v>37237.736818564561</v>
      </c>
      <c r="AC5" s="31">
        <f t="shared" si="17"/>
        <v>36863.674212485275</v>
      </c>
      <c r="AD5" s="31">
        <f t="shared" ref="AD5" si="18">+IF(AD4&gt;0,AD4,0)</f>
        <v>36293.36683037832</v>
      </c>
      <c r="AE5" s="31">
        <f t="shared" ref="AE5" si="19">+IF(AE4&gt;0,AE4,0)</f>
        <v>36929.884065189399</v>
      </c>
      <c r="AF5" s="31">
        <f t="shared" ref="AF5" si="20">+IF(AF4&gt;0,AF4,0)</f>
        <v>35058.213125841386</v>
      </c>
      <c r="AG5" s="31">
        <f t="shared" ref="AG5" si="21">+IF(AG4&gt;0,AG4,0)</f>
        <v>35041.362451194553</v>
      </c>
    </row>
    <row r="6" spans="3:33" x14ac:dyDescent="0.25">
      <c r="C6" t="s">
        <v>529</v>
      </c>
      <c r="D6" s="31">
        <f>+M_Finanziamento!C19</f>
        <v>0</v>
      </c>
      <c r="E6" s="31">
        <f>+M_Finanziamento!D19</f>
        <v>0</v>
      </c>
      <c r="F6" s="31">
        <f>+M_Finanziamento!E19</f>
        <v>30000</v>
      </c>
      <c r="G6" s="31">
        <f>+M_Finanziamento!F19</f>
        <v>29409.6298504937</v>
      </c>
      <c r="H6" s="31">
        <f>+M_Finanziamento!G19</f>
        <v>28783.837492017021</v>
      </c>
      <c r="I6" s="31">
        <f>+M_Finanziamento!H19</f>
        <v>28120.497592031741</v>
      </c>
      <c r="J6" s="31">
        <f>+M_Finanziamento!I19</f>
        <v>27417.357298047344</v>
      </c>
      <c r="K6" s="31">
        <f>+M_Finanziamento!J19</f>
        <v>26672.028586423883</v>
      </c>
      <c r="L6" s="31">
        <f>+M_Finanziamento!K19</f>
        <v>25881.980152103017</v>
      </c>
      <c r="M6" s="31">
        <f>+M_Finanziamento!L19</f>
        <v>25044.528811722896</v>
      </c>
      <c r="N6" s="31">
        <f>+M_Finanziamento!M19</f>
        <v>24156.830390919968</v>
      </c>
      <c r="O6" s="31">
        <f>+M_Finanziamento!N19</f>
        <v>23215.870064868865</v>
      </c>
      <c r="P6" s="31">
        <f>+M_Finanziamento!O19</f>
        <v>22218.452119254696</v>
      </c>
      <c r="Q6" s="31">
        <f>+M_Finanziamento!P19</f>
        <v>21161.189096903676</v>
      </c>
      <c r="R6" s="31">
        <f>+M_Finanziamento!Q19</f>
        <v>20040.490293211595</v>
      </c>
      <c r="S6" s="31">
        <f>+M_Finanziamento!R19</f>
        <v>18852.54956129799</v>
      </c>
      <c r="T6" s="31">
        <f>+M_Finanziamento!S19</f>
        <v>17593.33238546957</v>
      </c>
      <c r="U6" s="31">
        <f>+M_Finanziamento!T19</f>
        <v>16258.562179091441</v>
      </c>
      <c r="V6" s="31">
        <f>+M_Finanziamento!U19</f>
        <v>14843.705760330628</v>
      </c>
      <c r="W6" s="31">
        <f>+M_Finanziamento!V19</f>
        <v>13343.957956444163</v>
      </c>
      <c r="X6" s="31">
        <f>+M_Finanziamento!W19</f>
        <v>11754.225284324511</v>
      </c>
      <c r="Y6" s="31">
        <f>+M_Finanziamento!X19</f>
        <v>10069.108651877679</v>
      </c>
      <c r="Z6" s="31">
        <f>+M_Finanziamento!Y19</f>
        <v>8282.8850214840386</v>
      </c>
      <c r="AA6" s="31">
        <f>+M_Finanziamento!Z19</f>
        <v>6389.4879732667796</v>
      </c>
      <c r="AB6" s="31">
        <f>+M_Finanziamento!AA19</f>
        <v>4382.4871021564868</v>
      </c>
      <c r="AC6" s="31">
        <f>+M_Finanziamento!AB19</f>
        <v>2255.0661787795761</v>
      </c>
      <c r="AD6" s="31">
        <f>+M_Finanziamento!AC19</f>
        <v>5.0931703299283981E-11</v>
      </c>
      <c r="AE6" s="31">
        <f>+M_Finanziamento!AD19</f>
        <v>0</v>
      </c>
      <c r="AF6" s="31">
        <f>+M_Finanziamento!AE19</f>
        <v>0</v>
      </c>
      <c r="AG6" s="31">
        <f>+M_Finanziamento!AF19</f>
        <v>0</v>
      </c>
    </row>
    <row r="7" spans="3:33" x14ac:dyDescent="0.25">
      <c r="C7" t="s">
        <v>530</v>
      </c>
      <c r="D7" s="31">
        <f>+D$5/((1+cmpc!$D10^D2))</f>
        <v>0</v>
      </c>
      <c r="E7" s="31">
        <f>+E$5/((1+cmpc!$D10^E2))</f>
        <v>862.66001662508847</v>
      </c>
      <c r="F7" s="31">
        <f>+F$5/((1+cmpc!$D10^F2))</f>
        <v>61289.060436889828</v>
      </c>
      <c r="G7" s="31">
        <f>+G$5/((1+cmpc!$D10^G2))</f>
        <v>35970.714869148476</v>
      </c>
      <c r="H7" s="31">
        <f>+H$5/((1+cmpc!$D10^H2))</f>
        <v>39495.308294142756</v>
      </c>
      <c r="I7" s="31">
        <f>+I$5/((1+cmpc!$D10^I2))</f>
        <v>38831.711988619805</v>
      </c>
      <c r="J7" s="31">
        <f>+J$5/((1+cmpc!$D10^J2))</f>
        <v>38458.752770635583</v>
      </c>
      <c r="K7" s="31">
        <f>+K$5/((1+cmpc!$D10^K2))</f>
        <v>38255.085855300575</v>
      </c>
      <c r="L7" s="31">
        <f>+L$5/((1+cmpc!$D10^L2))</f>
        <v>38032.77401279247</v>
      </c>
      <c r="M7" s="31">
        <f>+M$5/((1+cmpc!$D10^M2))</f>
        <v>37783.831825502559</v>
      </c>
      <c r="N7" s="31">
        <f>+N$5/((1+cmpc!$D10^N2))</f>
        <v>37542.201268426761</v>
      </c>
      <c r="O7" s="31">
        <f>+O$5/((1+cmpc!$D10^O2))</f>
        <v>37296.780485554256</v>
      </c>
      <c r="P7" s="31">
        <f>+P$5/((1+cmpc!$D10^P2))</f>
        <v>37047.594770186479</v>
      </c>
      <c r="Q7" s="31">
        <f>+Q$5/((1+cmpc!$D10^Q2))</f>
        <v>42974.742031228248</v>
      </c>
      <c r="R7" s="31">
        <f>+R$5/((1+cmpc!$D10^R2))</f>
        <v>40252.401340922937</v>
      </c>
      <c r="S7" s="31">
        <f>+S$5/((1+cmpc!$D10^S2))</f>
        <v>39881.582954839978</v>
      </c>
      <c r="T7" s="31">
        <f>+T$5/((1+cmpc!$D10^T2))</f>
        <v>39688.206708594793</v>
      </c>
      <c r="U7" s="31">
        <f>+U$5/((1+cmpc!$D10^U2))</f>
        <v>39433.131189638472</v>
      </c>
      <c r="V7" s="31">
        <f>+V$5/((1+cmpc!$D10^V2))</f>
        <v>39174.749243583472</v>
      </c>
      <c r="W7" s="31">
        <f>+W$5/((1+cmpc!$D10^W2))</f>
        <v>38913.552949391407</v>
      </c>
      <c r="X7" s="31">
        <f>+X$5/((1+cmpc!$D10^X2))</f>
        <v>38625.20379637467</v>
      </c>
      <c r="Y7" s="31">
        <f>+Y$5/((1+cmpc!$D10^Y2))</f>
        <v>38251.68853032068</v>
      </c>
      <c r="Z7" s="31">
        <f>+Z$5/((1+cmpc!$D10^Z2))</f>
        <v>37922.233226232303</v>
      </c>
      <c r="AA7" s="31">
        <f>+AA$5/((1+cmpc!$D10^AA2))</f>
        <v>37565.441091554079</v>
      </c>
      <c r="AB7" s="31">
        <f>+AB$5/((1+cmpc!$D10^AB2))</f>
        <v>37237.736818564561</v>
      </c>
      <c r="AC7" s="31">
        <f>+AC$5/((1+cmpc!$D10^AC2))</f>
        <v>36863.674212485275</v>
      </c>
      <c r="AD7" s="31">
        <f>+AD$5/((1+cmpc!$D10^AD2))</f>
        <v>36293.36683037832</v>
      </c>
      <c r="AE7" s="31">
        <f>+AE$5/((1+cmpc!$D10^AE2))</f>
        <v>36929.884065189399</v>
      </c>
      <c r="AF7" s="31">
        <f>+AF$5/((1+cmpc!$D10^AF2))</f>
        <v>35058.213125841386</v>
      </c>
      <c r="AG7" s="31">
        <f>+AG$5/((1+cmpc!$D10^AG2))</f>
        <v>35041.362451194553</v>
      </c>
    </row>
    <row r="8" spans="3:33" x14ac:dyDescent="0.25">
      <c r="C8" t="s">
        <v>531</v>
      </c>
      <c r="D8" s="120"/>
      <c r="E8" s="31">
        <f>+E$5/((1+cmpc!$D10^E3))</f>
        <v>432.40833333332557</v>
      </c>
      <c r="F8" s="31">
        <f>+F$5/((1+cmpc!$D10^F3))</f>
        <v>30648.360784722216</v>
      </c>
      <c r="G8" s="31">
        <f>+G$5/((1+cmpc!$D10^G3))</f>
        <v>17985.469843058203</v>
      </c>
      <c r="H8" s="31">
        <f>+H$5/((1+cmpc!$D10^H3))</f>
        <v>19747.6603182133</v>
      </c>
      <c r="I8" s="31">
        <f>+I$5/((1+cmpc!$D10^I3))</f>
        <v>19415.856297682651</v>
      </c>
      <c r="J8" s="31">
        <f>+J$5/((1+cmpc!$D10^J3))</f>
        <v>19229.376400340741</v>
      </c>
      <c r="K8" s="31">
        <f>+K$5/((1+cmpc!$D10^K3))</f>
        <v>19127.542928397459</v>
      </c>
      <c r="L8" s="31">
        <f>+L$5/((1+cmpc!$D10^L3))</f>
        <v>19016.387006433375</v>
      </c>
      <c r="M8" s="31">
        <f>+M$5/((1+cmpc!$D10^M3))</f>
        <v>18891.915912753124</v>
      </c>
      <c r="N8" s="31">
        <f>+N$5/((1+cmpc!$D10^N3))</f>
        <v>18771.100634213471</v>
      </c>
      <c r="O8" s="31">
        <f>+O$5/((1+cmpc!$D10^O3))</f>
        <v>18648.390242777132</v>
      </c>
      <c r="P8" s="31">
        <f>+P$5/((1+cmpc!$D10^P3))</f>
        <v>18523.797385093239</v>
      </c>
      <c r="Q8" s="31">
        <f>+Q$5/((1+cmpc!$D10^Q3))</f>
        <v>21487.371015614124</v>
      </c>
      <c r="R8" s="31">
        <f>+R$5/((1+cmpc!$D10^R3))</f>
        <v>20126.200670461469</v>
      </c>
      <c r="S8" s="31">
        <f>+S$5/((1+cmpc!$D10^S3))</f>
        <v>19940.791477419989</v>
      </c>
      <c r="T8" s="31">
        <f>+T$5/((1+cmpc!$D10^T3))</f>
        <v>19844.103354297396</v>
      </c>
      <c r="U8" s="31">
        <f>+U$5/((1+cmpc!$D10^U3))</f>
        <v>19716.565594819236</v>
      </c>
      <c r="V8" s="31">
        <f>+V$5/((1+cmpc!$D10^V3))</f>
        <v>19587.374621791736</v>
      </c>
      <c r="W8" s="31">
        <f>+W$5/((1+cmpc!$D10^W3))</f>
        <v>19456.776474695704</v>
      </c>
      <c r="X8" s="31">
        <f>+X$5/((1+cmpc!$D10^X3))</f>
        <v>19312.601898187335</v>
      </c>
      <c r="Y8" s="31">
        <f>+Y$5/((1+cmpc!$D10^Y3))</f>
        <v>19125.84426516034</v>
      </c>
      <c r="Z8" s="31">
        <f>+Z$5/((1+cmpc!$D10^Z3))</f>
        <v>18961.116613116152</v>
      </c>
      <c r="AA8" s="31">
        <f>+AA$5/((1+cmpc!$D10^AA3))</f>
        <v>18782.72054577704</v>
      </c>
      <c r="AB8" s="31">
        <f>+AB$5/((1+cmpc!$D10^AB3))</f>
        <v>18618.86840928228</v>
      </c>
      <c r="AC8" s="31">
        <f>+AC$5/((1+cmpc!$D10^AC3))</f>
        <v>18431.837106242638</v>
      </c>
      <c r="AD8" s="31">
        <f>+AD$5/((1+cmpc!$D10^AD3))</f>
        <v>18146.68341518916</v>
      </c>
      <c r="AE8" s="31">
        <f>+AE$5/((1+cmpc!$D10^AE3))</f>
        <v>18464.942032594699</v>
      </c>
      <c r="AF8" s="31">
        <f>+AF$5/((1+cmpc!$D10^AF3))</f>
        <v>17529.106562920693</v>
      </c>
      <c r="AG8" s="31">
        <f>+AG$5/((1+cmpc!$D10^AG3))</f>
        <v>17520.681225597276</v>
      </c>
    </row>
    <row r="9" spans="3:33" x14ac:dyDescent="0.25">
      <c r="C9" t="s">
        <v>532</v>
      </c>
      <c r="D9" s="120"/>
      <c r="E9" s="120"/>
      <c r="F9" s="31">
        <f>+F$5/((1+cmpc!$D10^F4))</f>
        <v>61296.721569444431</v>
      </c>
      <c r="G9" s="31">
        <f>+G$5/((1+cmpc!$D10^G4))</f>
        <v>35970.939686116406</v>
      </c>
      <c r="H9" s="31">
        <f>+H$5/((1+cmpc!$D10^H4))</f>
        <v>39495.320636426601</v>
      </c>
      <c r="I9" s="31">
        <f>+I$5/((1+cmpc!$D10^I4))</f>
        <v>38831.712595365301</v>
      </c>
      <c r="J9" s="31">
        <f>+J$5/((1+cmpc!$D10^J4))</f>
        <v>38458.752800681483</v>
      </c>
      <c r="K9" s="31">
        <f>+K$5/((1+cmpc!$D10^K4))</f>
        <v>38255.085856794918</v>
      </c>
      <c r="L9" s="31">
        <f>+L$5/((1+cmpc!$D10^L4))</f>
        <v>38032.77401286675</v>
      </c>
      <c r="M9" s="31">
        <f>+M$5/((1+cmpc!$D10^M4))</f>
        <v>37783.831825506248</v>
      </c>
      <c r="N9" s="31">
        <f>+N$5/((1+cmpc!$D10^N4))</f>
        <v>37542.201268426943</v>
      </c>
      <c r="O9" s="31">
        <f>+O$5/((1+cmpc!$D10^O4))</f>
        <v>37296.780485554264</v>
      </c>
      <c r="P9" s="31">
        <f>+P$5/((1+cmpc!$D10^P4))</f>
        <v>37047.594770186479</v>
      </c>
      <c r="Q9" s="31">
        <f>+Q$5/((1+cmpc!$D10^Q4))</f>
        <v>42974.742031228248</v>
      </c>
      <c r="R9" s="31">
        <f>+R$5/((1+cmpc!$D10^R4))</f>
        <v>40252.401340922937</v>
      </c>
      <c r="S9" s="31">
        <f>+S$5/((1+cmpc!$D10^S4))</f>
        <v>39881.582954839978</v>
      </c>
      <c r="T9" s="31">
        <f>+T$5/((1+cmpc!$D10^T4))</f>
        <v>39688.206708594793</v>
      </c>
      <c r="U9" s="31">
        <f>+U$5/((1+cmpc!$D10^U4))</f>
        <v>39433.131189638472</v>
      </c>
      <c r="V9" s="31">
        <f>+V$5/((1+cmpc!$D10^V4))</f>
        <v>39174.749243583472</v>
      </c>
      <c r="W9" s="31">
        <f>+W$5/((1+cmpc!$D10^W4))</f>
        <v>38913.552949391407</v>
      </c>
      <c r="X9" s="31">
        <f>+X$5/((1+cmpc!$D10^X4))</f>
        <v>38625.20379637467</v>
      </c>
      <c r="Y9" s="31">
        <f>+Y$5/((1+cmpc!$D10^Y4))</f>
        <v>38251.68853032068</v>
      </c>
      <c r="Z9" s="31">
        <f>+Z$5/((1+cmpc!$D10^Z4))</f>
        <v>37922.233226232303</v>
      </c>
      <c r="AA9" s="31">
        <f>+AA$5/((1+cmpc!$D10^AA4))</f>
        <v>37565.441091554079</v>
      </c>
      <c r="AB9" s="31">
        <f>+AB$5/((1+cmpc!$D10^AB4))</f>
        <v>37237.736818564561</v>
      </c>
      <c r="AC9" s="31">
        <f>+AC$5/((1+cmpc!$D10^AC4))</f>
        <v>36863.674212485275</v>
      </c>
      <c r="AD9" s="31">
        <f>+AD$5/((1+cmpc!$D10^AD4))</f>
        <v>36293.36683037832</v>
      </c>
      <c r="AE9" s="31">
        <f>+AE$5/((1+cmpc!$D10^AE4))</f>
        <v>36929.884065189399</v>
      </c>
      <c r="AF9" s="31">
        <f>+AF$5/((1+cmpc!$D10^AF4))</f>
        <v>35058.213125841386</v>
      </c>
      <c r="AG9" s="31">
        <f>+AG$5/((1+cmpc!$D10^AG4))</f>
        <v>35041.362451194553</v>
      </c>
    </row>
    <row r="10" spans="3:33" x14ac:dyDescent="0.25">
      <c r="C10" t="s">
        <v>533</v>
      </c>
      <c r="D10" s="120"/>
      <c r="E10" s="120"/>
      <c r="F10" s="120"/>
      <c r="G10" s="31">
        <f>+G$5/((1+cmpc!$D10^G5))</f>
        <v>35970.939686116406</v>
      </c>
      <c r="H10" s="31">
        <f>+H$5/((1+cmpc!$D10^H5))</f>
        <v>39495.320636426601</v>
      </c>
      <c r="I10" s="31">
        <f>+I$5/((1+cmpc!$D10^I5))</f>
        <v>38831.712595365301</v>
      </c>
      <c r="J10" s="31">
        <f>+J$5/((1+cmpc!$D10^J5))</f>
        <v>38458.752800681483</v>
      </c>
      <c r="K10" s="31">
        <f>+K$5/((1+cmpc!$D10^K5))</f>
        <v>38255.085856794918</v>
      </c>
      <c r="L10" s="31">
        <f>+L$5/((1+cmpc!$D10^L5))</f>
        <v>38032.77401286675</v>
      </c>
      <c r="M10" s="31">
        <f>+M$5/((1+cmpc!$D10^M5))</f>
        <v>37783.831825506248</v>
      </c>
      <c r="N10" s="31">
        <f>+N$5/((1+cmpc!$D10^N5))</f>
        <v>37542.201268426943</v>
      </c>
      <c r="O10" s="31">
        <f>+O$5/((1+cmpc!$D10^O5))</f>
        <v>37296.780485554264</v>
      </c>
      <c r="P10" s="31">
        <f>+P$5/((1+cmpc!$D10^P5))</f>
        <v>37047.594770186479</v>
      </c>
      <c r="Q10" s="31">
        <f>+Q$5/((1+cmpc!$D10^Q5))</f>
        <v>42974.742031228248</v>
      </c>
      <c r="R10" s="31">
        <f>+R$5/((1+cmpc!$D10^R5))</f>
        <v>40252.401340922937</v>
      </c>
      <c r="S10" s="31">
        <f>+S$5/((1+cmpc!$D10^S5))</f>
        <v>39881.582954839978</v>
      </c>
      <c r="T10" s="31">
        <f>+T$5/((1+cmpc!$D10^T5))</f>
        <v>39688.206708594793</v>
      </c>
      <c r="U10" s="31">
        <f>+U$5/((1+cmpc!$D10^U5))</f>
        <v>39433.131189638472</v>
      </c>
      <c r="V10" s="31">
        <f>+V$5/((1+cmpc!$D10^V5))</f>
        <v>39174.749243583472</v>
      </c>
      <c r="W10" s="31">
        <f>+W$5/((1+cmpc!$D10^W5))</f>
        <v>38913.552949391407</v>
      </c>
      <c r="X10" s="31">
        <f>+X$5/((1+cmpc!$D10^X5))</f>
        <v>38625.20379637467</v>
      </c>
      <c r="Y10" s="31">
        <f>+Y$5/((1+cmpc!$D10^Y5))</f>
        <v>38251.68853032068</v>
      </c>
      <c r="Z10" s="31">
        <f>+Z$5/((1+cmpc!$D10^Z5))</f>
        <v>37922.233226232303</v>
      </c>
      <c r="AA10" s="31">
        <f>+AA$5/((1+cmpc!$D10^AA5))</f>
        <v>37565.441091554079</v>
      </c>
      <c r="AB10" s="31">
        <f>+AB$5/((1+cmpc!$D10^AB5))</f>
        <v>37237.736818564561</v>
      </c>
      <c r="AC10" s="31">
        <f>+AC$5/((1+cmpc!$D10^AC5))</f>
        <v>36863.674212485275</v>
      </c>
      <c r="AD10" s="31">
        <f>+AD$5/((1+cmpc!$D10^AD5))</f>
        <v>36293.36683037832</v>
      </c>
      <c r="AE10" s="31">
        <f>+AE$5/((1+cmpc!$D10^AE5))</f>
        <v>36929.884065189399</v>
      </c>
      <c r="AF10" s="31">
        <f>+AF$5/((1+cmpc!$D10^AF5))</f>
        <v>35058.213125841386</v>
      </c>
      <c r="AG10" s="31">
        <f>+AG$5/((1+cmpc!$D10^AG5))</f>
        <v>35041.362451194553</v>
      </c>
    </row>
    <row r="11" spans="3:33" x14ac:dyDescent="0.25">
      <c r="C11" t="s">
        <v>534</v>
      </c>
      <c r="D11" s="120"/>
      <c r="E11" s="120"/>
      <c r="F11" s="120"/>
      <c r="G11" s="120"/>
      <c r="H11" s="31">
        <f>+H$5/((1+cmpc!$D10^H6))</f>
        <v>39495.320636426601</v>
      </c>
      <c r="I11" s="31">
        <f>+I$5/((1+cmpc!$D10^I6))</f>
        <v>38831.712595365301</v>
      </c>
      <c r="J11" s="31">
        <f>+J$5/((1+cmpc!$D10^J6))</f>
        <v>38458.752800681483</v>
      </c>
      <c r="K11" s="31">
        <f>+K$5/((1+cmpc!$D10^K6))</f>
        <v>38255.085856794918</v>
      </c>
      <c r="L11" s="31">
        <f>+L$5/((1+cmpc!$D10^L6))</f>
        <v>38032.77401286675</v>
      </c>
      <c r="M11" s="31">
        <f>+M$5/((1+cmpc!$D10^M6))</f>
        <v>37783.831825506248</v>
      </c>
      <c r="N11" s="31">
        <f>+N$5/((1+cmpc!$D10^N6))</f>
        <v>37542.201268426943</v>
      </c>
      <c r="O11" s="31">
        <f>+O$5/((1+cmpc!$D10^O6))</f>
        <v>37296.780485554264</v>
      </c>
      <c r="P11" s="31">
        <f>+P$5/((1+cmpc!$D10^P6))</f>
        <v>37047.594770186479</v>
      </c>
      <c r="Q11" s="31">
        <f>+Q$5/((1+cmpc!$D10^Q6))</f>
        <v>42974.742031228248</v>
      </c>
      <c r="R11" s="31">
        <f>+R$5/((1+cmpc!$D10^R6))</f>
        <v>40252.401340922937</v>
      </c>
      <c r="S11" s="31">
        <f>+S$5/((1+cmpc!$D10^S6))</f>
        <v>39881.582954839978</v>
      </c>
      <c r="T11" s="31">
        <f>+T$5/((1+cmpc!$D10^T6))</f>
        <v>39688.206708594793</v>
      </c>
      <c r="U11" s="31">
        <f>+U$5/((1+cmpc!$D10^U6))</f>
        <v>39433.131189638472</v>
      </c>
      <c r="V11" s="31">
        <f>+V$5/((1+cmpc!$D10^V6))</f>
        <v>39174.749243583472</v>
      </c>
      <c r="W11" s="31">
        <f>+W$5/((1+cmpc!$D10^W6))</f>
        <v>38913.552949391407</v>
      </c>
      <c r="X11" s="31">
        <f>+X$5/((1+cmpc!$D10^X6))</f>
        <v>38625.20379637467</v>
      </c>
      <c r="Y11" s="31">
        <f>+Y$5/((1+cmpc!$D10^Y6))</f>
        <v>38251.68853032068</v>
      </c>
      <c r="Z11" s="31">
        <f>+Z$5/((1+cmpc!$D10^Z6))</f>
        <v>37922.233226232303</v>
      </c>
      <c r="AA11" s="31">
        <f>+AA$5/((1+cmpc!$D10^AA6))</f>
        <v>37565.441091554079</v>
      </c>
      <c r="AB11" s="31">
        <f>+AB$5/((1+cmpc!$D10^AB6))</f>
        <v>37237.736818564561</v>
      </c>
      <c r="AC11" s="31">
        <f>+AC$5/((1+cmpc!$D10^AC6))</f>
        <v>36863.674212485275</v>
      </c>
      <c r="AD11" s="31">
        <f>+AD$5/((1+cmpc!$D10^AD6))</f>
        <v>18146.683416573549</v>
      </c>
      <c r="AE11" s="31">
        <f>+AE$5/((1+cmpc!$D10^AE6))</f>
        <v>18464.942032594699</v>
      </c>
      <c r="AF11" s="31">
        <f>+AF$5/((1+cmpc!$D10^AF6))</f>
        <v>17529.106562920693</v>
      </c>
      <c r="AG11" s="31">
        <f>+AG$5/((1+cmpc!$D10^AG6))</f>
        <v>17520.681225597276</v>
      </c>
    </row>
    <row r="12" spans="3:33" x14ac:dyDescent="0.25">
      <c r="C12" t="s">
        <v>535</v>
      </c>
      <c r="D12" s="120"/>
      <c r="E12" s="120"/>
      <c r="F12" s="120"/>
      <c r="G12" s="120"/>
      <c r="H12" s="120"/>
      <c r="I12" s="31">
        <f>+I$5/((1+cmpc!$D10^I7))</f>
        <v>38831.712595365301</v>
      </c>
      <c r="J12" s="31">
        <f>+J$5/((1+cmpc!$D10^J7))</f>
        <v>38458.752800681483</v>
      </c>
      <c r="K12" s="31">
        <f>+K$5/((1+cmpc!$D10^K7))</f>
        <v>38255.085856794918</v>
      </c>
      <c r="L12" s="31">
        <f>+L$5/((1+cmpc!$D10^L7))</f>
        <v>38032.77401286675</v>
      </c>
      <c r="M12" s="31">
        <f>+M$5/((1+cmpc!$D10^M7))</f>
        <v>37783.831825506248</v>
      </c>
      <c r="N12" s="31">
        <f>+N$5/((1+cmpc!$D10^N7))</f>
        <v>37542.201268426943</v>
      </c>
      <c r="O12" s="31">
        <f>+O$5/((1+cmpc!$D10^O7))</f>
        <v>37296.780485554264</v>
      </c>
      <c r="P12" s="31">
        <f>+P$5/((1+cmpc!$D10^P7))</f>
        <v>37047.594770186479</v>
      </c>
      <c r="Q12" s="31">
        <f>+Q$5/((1+cmpc!$D10^Q7))</f>
        <v>42974.742031228248</v>
      </c>
      <c r="R12" s="31">
        <f>+R$5/((1+cmpc!$D10^R7))</f>
        <v>40252.401340922937</v>
      </c>
      <c r="S12" s="31">
        <f>+S$5/((1+cmpc!$D10^S7))</f>
        <v>39881.582954839978</v>
      </c>
      <c r="T12" s="31">
        <f>+T$5/((1+cmpc!$D10^T7))</f>
        <v>39688.206708594793</v>
      </c>
      <c r="U12" s="31">
        <f>+U$5/((1+cmpc!$D10^U7))</f>
        <v>39433.131189638472</v>
      </c>
      <c r="V12" s="31">
        <f>+V$5/((1+cmpc!$D10^V7))</f>
        <v>39174.749243583472</v>
      </c>
      <c r="W12" s="31">
        <f>+W$5/((1+cmpc!$D10^W7))</f>
        <v>38913.552949391407</v>
      </c>
      <c r="X12" s="31">
        <f>+X$5/((1+cmpc!$D10^X7))</f>
        <v>38625.20379637467</v>
      </c>
      <c r="Y12" s="31">
        <f>+Y$5/((1+cmpc!$D10^Y7))</f>
        <v>38251.68853032068</v>
      </c>
      <c r="Z12" s="31">
        <f>+Z$5/((1+cmpc!$D10^Z7))</f>
        <v>37922.233226232303</v>
      </c>
      <c r="AA12" s="31">
        <f>+AA$5/((1+cmpc!$D10^AA7))</f>
        <v>37565.441091554079</v>
      </c>
      <c r="AB12" s="31">
        <f>+AB$5/((1+cmpc!$D10^AB7))</f>
        <v>37237.736818564561</v>
      </c>
      <c r="AC12" s="31">
        <f>+AC$5/((1+cmpc!$D10^AC7))</f>
        <v>36863.674212485275</v>
      </c>
      <c r="AD12" s="31">
        <f>+AD$5/((1+cmpc!$D10^AD7))</f>
        <v>36293.36683037832</v>
      </c>
      <c r="AE12" s="31">
        <f>+AE$5/((1+cmpc!$D10^AE7))</f>
        <v>36929.884065189399</v>
      </c>
      <c r="AF12" s="31">
        <f>+AF$5/((1+cmpc!$D10^AF7))</f>
        <v>35058.213125841386</v>
      </c>
      <c r="AG12" s="31">
        <f>+AG$5/((1+cmpc!$D10^AG7))</f>
        <v>35041.362451194553</v>
      </c>
    </row>
    <row r="13" spans="3:33" x14ac:dyDescent="0.25">
      <c r="C13" t="s">
        <v>536</v>
      </c>
      <c r="D13" s="120"/>
      <c r="E13" s="120"/>
      <c r="F13" s="120"/>
      <c r="G13" s="120"/>
      <c r="H13" s="120"/>
      <c r="I13" s="31"/>
      <c r="J13" s="31">
        <f>+J$5/((1+cmpc!$D10^J8))</f>
        <v>38458.752800681483</v>
      </c>
      <c r="K13" s="31">
        <f>+K$5/((1+cmpc!$D10^K8))</f>
        <v>38255.085856794918</v>
      </c>
      <c r="L13" s="31">
        <f>+L$5/((1+cmpc!$D10^L8))</f>
        <v>38032.77401286675</v>
      </c>
      <c r="M13" s="31">
        <f>+M$5/((1+cmpc!$D10^M8))</f>
        <v>37783.831825506248</v>
      </c>
      <c r="N13" s="31">
        <f>+N$5/((1+cmpc!$D10^N8))</f>
        <v>37542.201268426943</v>
      </c>
      <c r="O13" s="31">
        <f>+O$5/((1+cmpc!$D10^O8))</f>
        <v>37296.780485554264</v>
      </c>
      <c r="P13" s="31">
        <f>+P$5/((1+cmpc!$D10^P8))</f>
        <v>37047.594770186479</v>
      </c>
      <c r="Q13" s="31">
        <f>+Q$5/((1+cmpc!$D10^Q8))</f>
        <v>42974.742031228248</v>
      </c>
      <c r="R13" s="31">
        <f>+R$5/((1+cmpc!$D10^R8))</f>
        <v>40252.401340922937</v>
      </c>
      <c r="S13" s="31">
        <f>+S$5/((1+cmpc!$D10^S8))</f>
        <v>39881.582954839978</v>
      </c>
      <c r="T13" s="31">
        <f>+T$5/((1+cmpc!$D10^T8))</f>
        <v>39688.206708594793</v>
      </c>
      <c r="U13" s="31">
        <f>+U$5/((1+cmpc!$D10^U8))</f>
        <v>39433.131189638472</v>
      </c>
      <c r="V13" s="31">
        <f>+V$5/((1+cmpc!$D10^V8))</f>
        <v>39174.749243583472</v>
      </c>
      <c r="W13" s="31">
        <f>+W$5/((1+cmpc!$D10^W8))</f>
        <v>38913.552949391407</v>
      </c>
      <c r="X13" s="31">
        <f>+X$5/((1+cmpc!$D10^X8))</f>
        <v>38625.20379637467</v>
      </c>
      <c r="Y13" s="31">
        <f>+Y$5/((1+cmpc!$D10^Y8))</f>
        <v>38251.68853032068</v>
      </c>
      <c r="Z13" s="31">
        <f>+Z$5/((1+cmpc!$D10^Z8))</f>
        <v>37922.233226232303</v>
      </c>
      <c r="AA13" s="31">
        <f>+AA$5/((1+cmpc!$D10^AA8))</f>
        <v>37565.441091554079</v>
      </c>
      <c r="AB13" s="31">
        <f>+AB$5/((1+cmpc!$D10^AB8))</f>
        <v>37237.736818564561</v>
      </c>
      <c r="AC13" s="31">
        <f>+AC$5/((1+cmpc!$D10^AC8))</f>
        <v>36863.674212485275</v>
      </c>
      <c r="AD13" s="31">
        <f>+AD$5/((1+cmpc!$D10^AD8))</f>
        <v>36293.36683037832</v>
      </c>
      <c r="AE13" s="31">
        <f>+AE$5/((1+cmpc!$D10^AE8))</f>
        <v>36929.884065189399</v>
      </c>
      <c r="AF13" s="31">
        <f>+AF$5/((1+cmpc!$D10^AF8))</f>
        <v>35058.213125841386</v>
      </c>
      <c r="AG13" s="31">
        <f>+AG$5/((1+cmpc!$D10^AG8))</f>
        <v>35041.362451194553</v>
      </c>
    </row>
    <row r="14" spans="3:33" x14ac:dyDescent="0.25">
      <c r="C14" t="s">
        <v>537</v>
      </c>
      <c r="D14" s="120"/>
      <c r="E14" s="120"/>
      <c r="F14" s="120"/>
      <c r="G14" s="120"/>
      <c r="H14" s="120"/>
      <c r="I14" s="120"/>
      <c r="J14" s="120"/>
      <c r="K14" s="31">
        <f>+K$5/((1+cmpc!$D10^K9))</f>
        <v>38255.085856794918</v>
      </c>
      <c r="L14" s="31">
        <f>+L$5/((1+cmpc!$D10^L9))</f>
        <v>38032.77401286675</v>
      </c>
      <c r="M14" s="31">
        <f>+M$5/((1+cmpc!$D10^M9))</f>
        <v>37783.831825506248</v>
      </c>
      <c r="N14" s="31">
        <f>+N$5/((1+cmpc!$D10^N9))</f>
        <v>37542.201268426943</v>
      </c>
      <c r="O14" s="31">
        <f>+O$5/((1+cmpc!$D10^O9))</f>
        <v>37296.780485554264</v>
      </c>
      <c r="P14" s="31">
        <f>+P$5/((1+cmpc!$D10^P9))</f>
        <v>37047.594770186479</v>
      </c>
      <c r="Q14" s="31">
        <f>+Q$5/((1+cmpc!$D10^Q9))</f>
        <v>42974.742031228248</v>
      </c>
      <c r="R14" s="31">
        <f>+R$5/((1+cmpc!$D10^R9))</f>
        <v>40252.401340922937</v>
      </c>
      <c r="S14" s="31">
        <f>+S$5/((1+cmpc!$D10^S9))</f>
        <v>39881.582954839978</v>
      </c>
      <c r="T14" s="31">
        <f>+T$5/((1+cmpc!$D10^T9))</f>
        <v>39688.206708594793</v>
      </c>
      <c r="U14" s="31">
        <f>+U$5/((1+cmpc!$D10^U9))</f>
        <v>39433.131189638472</v>
      </c>
      <c r="V14" s="31">
        <f>+V$5/((1+cmpc!$D10^V9))</f>
        <v>39174.749243583472</v>
      </c>
      <c r="W14" s="31">
        <f>+W$5/((1+cmpc!$D10^W9))</f>
        <v>38913.552949391407</v>
      </c>
      <c r="X14" s="31">
        <f>+X$5/((1+cmpc!$D10^X9))</f>
        <v>38625.20379637467</v>
      </c>
      <c r="Y14" s="31">
        <f>+Y$5/((1+cmpc!$D10^Y9))</f>
        <v>38251.68853032068</v>
      </c>
      <c r="Z14" s="31">
        <f>+Z$5/((1+cmpc!$D10^Z9))</f>
        <v>37922.233226232303</v>
      </c>
      <c r="AA14" s="31">
        <f>+AA$5/((1+cmpc!$D10^AA9))</f>
        <v>37565.441091554079</v>
      </c>
      <c r="AB14" s="31">
        <f>+AB$5/((1+cmpc!$D10^AB9))</f>
        <v>37237.736818564561</v>
      </c>
      <c r="AC14" s="31">
        <f>+AC$5/((1+cmpc!$D10^AC9))</f>
        <v>36863.674212485275</v>
      </c>
      <c r="AD14" s="31">
        <f>+AD$5/((1+cmpc!$D10^AD9))</f>
        <v>36293.36683037832</v>
      </c>
      <c r="AE14" s="31">
        <f>+AE$5/((1+cmpc!$D10^AE9))</f>
        <v>36929.884065189399</v>
      </c>
      <c r="AF14" s="31">
        <f>+AF$5/((1+cmpc!$D10^AF9))</f>
        <v>35058.213125841386</v>
      </c>
      <c r="AG14" s="31">
        <f>+AG$5/((1+cmpc!$D10^AG9))</f>
        <v>35041.362451194553</v>
      </c>
    </row>
    <row r="15" spans="3:33" x14ac:dyDescent="0.25">
      <c r="C15" t="s">
        <v>538</v>
      </c>
      <c r="D15" s="120"/>
      <c r="E15" s="120"/>
      <c r="F15" s="120"/>
      <c r="G15" s="120"/>
      <c r="H15" s="120"/>
      <c r="I15" s="120"/>
      <c r="J15" s="120"/>
      <c r="K15" s="120"/>
      <c r="L15" s="31">
        <f>+L$5/((1+cmpc!$D10^L10))</f>
        <v>38032.77401286675</v>
      </c>
      <c r="M15" s="31">
        <f>+M$5/((1+cmpc!$D10^M10))</f>
        <v>37783.831825506248</v>
      </c>
      <c r="N15" s="31">
        <f>+N$5/((1+cmpc!$D10^N10))</f>
        <v>37542.201268426943</v>
      </c>
      <c r="O15" s="31">
        <f>+O$5/((1+cmpc!$D10^O10))</f>
        <v>37296.780485554264</v>
      </c>
      <c r="P15" s="31">
        <f>+P$5/((1+cmpc!$D10^P10))</f>
        <v>37047.594770186479</v>
      </c>
      <c r="Q15" s="31">
        <f>+Q$5/((1+cmpc!$D10^Q10))</f>
        <v>42974.742031228248</v>
      </c>
      <c r="R15" s="31">
        <f>+R$5/((1+cmpc!$D10^R10))</f>
        <v>40252.401340922937</v>
      </c>
      <c r="S15" s="31">
        <f>+S$5/((1+cmpc!$D10^S10))</f>
        <v>39881.582954839978</v>
      </c>
      <c r="T15" s="31">
        <f>+T$5/((1+cmpc!$D10^T10))</f>
        <v>39688.206708594793</v>
      </c>
      <c r="U15" s="31">
        <f>+U$5/((1+cmpc!$D10^U10))</f>
        <v>39433.131189638472</v>
      </c>
      <c r="V15" s="31">
        <f>+V$5/((1+cmpc!$D10^V10))</f>
        <v>39174.749243583472</v>
      </c>
      <c r="W15" s="31">
        <f>+W$5/((1+cmpc!$D10^W10))</f>
        <v>38913.552949391407</v>
      </c>
      <c r="X15" s="31">
        <f>+X$5/((1+cmpc!$D10^X10))</f>
        <v>38625.20379637467</v>
      </c>
      <c r="Y15" s="31">
        <f>+Y$5/((1+cmpc!$D10^Y10))</f>
        <v>38251.68853032068</v>
      </c>
      <c r="Z15" s="31">
        <f>+Z$5/((1+cmpc!$D10^Z10))</f>
        <v>37922.233226232303</v>
      </c>
      <c r="AA15" s="31">
        <f>+AA$5/((1+cmpc!$D10^AA10))</f>
        <v>37565.441091554079</v>
      </c>
      <c r="AB15" s="31">
        <f>+AB$5/((1+cmpc!$D10^AB10))</f>
        <v>37237.736818564561</v>
      </c>
      <c r="AC15" s="31">
        <f>+AC$5/((1+cmpc!$D10^AC10))</f>
        <v>36863.674212485275</v>
      </c>
      <c r="AD15" s="31">
        <f>+AD$5/((1+cmpc!$D10^AD10))</f>
        <v>36293.36683037832</v>
      </c>
      <c r="AE15" s="31">
        <f>+AE$5/((1+cmpc!$D10^AE10))</f>
        <v>36929.884065189399</v>
      </c>
      <c r="AF15" s="31">
        <f>+AF$5/((1+cmpc!$D10^AF10))</f>
        <v>35058.213125841386</v>
      </c>
      <c r="AG15" s="31">
        <f>+AG$5/((1+cmpc!$D10^AG10))</f>
        <v>35041.362451194553</v>
      </c>
    </row>
    <row r="16" spans="3:33" x14ac:dyDescent="0.25">
      <c r="C16" t="s">
        <v>539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31">
        <f>+M$5/((1+cmpc!$D10^M11))</f>
        <v>37783.831825506248</v>
      </c>
      <c r="N16" s="31">
        <f>+N$5/((1+cmpc!$D10^N11))</f>
        <v>37542.201268426943</v>
      </c>
      <c r="O16" s="31">
        <f>+O$5/((1+cmpc!$D10^O11))</f>
        <v>37296.780485554264</v>
      </c>
      <c r="P16" s="31">
        <f>+P$5/((1+cmpc!$D10^P11))</f>
        <v>37047.594770186479</v>
      </c>
      <c r="Q16" s="31">
        <f>+Q$5/((1+cmpc!$D10^Q11))</f>
        <v>42974.742031228248</v>
      </c>
      <c r="R16" s="31">
        <f>+R$5/((1+cmpc!$D10^R11))</f>
        <v>40252.401340922937</v>
      </c>
      <c r="S16" s="31">
        <f>+S$5/((1+cmpc!$D10^S11))</f>
        <v>39881.582954839978</v>
      </c>
      <c r="T16" s="31">
        <f>+T$5/((1+cmpc!$D10^T11))</f>
        <v>39688.206708594793</v>
      </c>
      <c r="U16" s="31">
        <f>+U$5/((1+cmpc!$D10^U11))</f>
        <v>39433.131189638472</v>
      </c>
      <c r="V16" s="31">
        <f>+V$5/((1+cmpc!$D10^V11))</f>
        <v>39174.749243583472</v>
      </c>
      <c r="W16" s="31">
        <f>+W$5/((1+cmpc!$D10^W11))</f>
        <v>38913.552949391407</v>
      </c>
      <c r="X16" s="31">
        <f>+X$5/((1+cmpc!$D10^X11))</f>
        <v>38625.20379637467</v>
      </c>
      <c r="Y16" s="31">
        <f>+Y$5/((1+cmpc!$D10^Y11))</f>
        <v>38251.68853032068</v>
      </c>
      <c r="Z16" s="31">
        <f>+Z$5/((1+cmpc!$D10^Z11))</f>
        <v>37922.233226232303</v>
      </c>
      <c r="AA16" s="31">
        <f>+AA$5/((1+cmpc!$D10^AA11))</f>
        <v>37565.441091554079</v>
      </c>
      <c r="AB16" s="31">
        <f>+AB$5/((1+cmpc!$D10^AB11))</f>
        <v>37237.736818564561</v>
      </c>
      <c r="AC16" s="31">
        <f>+AC$5/((1+cmpc!$D10^AC11))</f>
        <v>36863.674212485275</v>
      </c>
      <c r="AD16" s="31">
        <f>+AD$5/((1+cmpc!$D10^AD11))</f>
        <v>36293.36683037832</v>
      </c>
      <c r="AE16" s="31">
        <f>+AE$5/((1+cmpc!$D10^AE11))</f>
        <v>36929.884065189399</v>
      </c>
      <c r="AF16" s="31">
        <f>+AF$5/((1+cmpc!$D10^AF11))</f>
        <v>35058.213125841386</v>
      </c>
      <c r="AG16" s="31">
        <f>+AG$5/((1+cmpc!$D10^AG11))</f>
        <v>35041.362451194553</v>
      </c>
    </row>
    <row r="17" spans="3:33" x14ac:dyDescent="0.25">
      <c r="C17" t="s">
        <v>540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31">
        <f>+N$5/((1+cmpc!$D10^N12))</f>
        <v>37542.201268426943</v>
      </c>
      <c r="O17" s="31">
        <f>+O$5/((1+cmpc!$D10^O12))</f>
        <v>37296.780485554264</v>
      </c>
      <c r="P17" s="31">
        <f>+P$5/((1+cmpc!$D10^P12))</f>
        <v>37047.594770186479</v>
      </c>
      <c r="Q17" s="31">
        <f>+Q$5/((1+cmpc!$D10^Q12))</f>
        <v>42974.742031228248</v>
      </c>
      <c r="R17" s="31">
        <f>+R$5/((1+cmpc!$D10^R12))</f>
        <v>40252.401340922937</v>
      </c>
      <c r="S17" s="31">
        <f>+S$5/((1+cmpc!$D10^S12))</f>
        <v>39881.582954839978</v>
      </c>
      <c r="T17" s="31">
        <f>+T$5/((1+cmpc!$D10^T12))</f>
        <v>39688.206708594793</v>
      </c>
      <c r="U17" s="31">
        <f>+U$5/((1+cmpc!$D10^U12))</f>
        <v>39433.131189638472</v>
      </c>
      <c r="V17" s="31">
        <f>+V$5/((1+cmpc!$D10^V12))</f>
        <v>39174.749243583472</v>
      </c>
      <c r="W17" s="31">
        <f>+W$5/((1+cmpc!$D10^W12))</f>
        <v>38913.552949391407</v>
      </c>
      <c r="X17" s="31">
        <f>+X$5/((1+cmpc!$D10^X12))</f>
        <v>38625.20379637467</v>
      </c>
      <c r="Y17" s="31">
        <f>+Y$5/((1+cmpc!$D10^Y12))</f>
        <v>38251.68853032068</v>
      </c>
      <c r="Z17" s="31">
        <f>+Z$5/((1+cmpc!$D10^Z12))</f>
        <v>37922.233226232303</v>
      </c>
      <c r="AA17" s="31">
        <f>+AA$5/((1+cmpc!$D10^AA12))</f>
        <v>37565.441091554079</v>
      </c>
      <c r="AB17" s="31">
        <f>+AB$5/((1+cmpc!$D10^AB12))</f>
        <v>37237.736818564561</v>
      </c>
      <c r="AC17" s="31">
        <f>+AC$5/((1+cmpc!$D10^AC12))</f>
        <v>36863.674212485275</v>
      </c>
      <c r="AD17" s="31">
        <f>+AD$5/((1+cmpc!$D10^AD12))</f>
        <v>36293.36683037832</v>
      </c>
      <c r="AE17" s="31">
        <f>+AE$5/((1+cmpc!$D10^AE12))</f>
        <v>36929.884065189399</v>
      </c>
      <c r="AF17" s="31">
        <f>+AF$5/((1+cmpc!$D10^AF12))</f>
        <v>35058.213125841386</v>
      </c>
      <c r="AG17" s="31">
        <f>+AG$5/((1+cmpc!$D10^AG12))</f>
        <v>35041.362451194553</v>
      </c>
    </row>
    <row r="18" spans="3:33" x14ac:dyDescent="0.25">
      <c r="C18" t="s">
        <v>541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31">
        <f>+O$5/((1+cmpc!$D10^O13))</f>
        <v>37296.780485554264</v>
      </c>
      <c r="P18" s="31">
        <f>+P$5/((1+cmpc!$D10^P13))</f>
        <v>37047.594770186479</v>
      </c>
      <c r="Q18" s="31">
        <f>+Q$5/((1+cmpc!$D10^Q13))</f>
        <v>42974.742031228248</v>
      </c>
      <c r="R18" s="31">
        <f>+R$5/((1+cmpc!$D10^R13))</f>
        <v>40252.401340922937</v>
      </c>
      <c r="S18" s="31">
        <f>+S$5/((1+cmpc!$D10^S13))</f>
        <v>39881.582954839978</v>
      </c>
      <c r="T18" s="31">
        <f>+T$5/((1+cmpc!$D10^T13))</f>
        <v>39688.206708594793</v>
      </c>
      <c r="U18" s="31">
        <f>+U$5/((1+cmpc!$D10^U13))</f>
        <v>39433.131189638472</v>
      </c>
      <c r="V18" s="31">
        <f>+V$5/((1+cmpc!$D10^V13))</f>
        <v>39174.749243583472</v>
      </c>
      <c r="W18" s="31">
        <f>+W$5/((1+cmpc!$D10^W13))</f>
        <v>38913.552949391407</v>
      </c>
      <c r="X18" s="31">
        <f>+X$5/((1+cmpc!$D10^X13))</f>
        <v>38625.20379637467</v>
      </c>
      <c r="Y18" s="31">
        <f>+Y$5/((1+cmpc!$D10^Y13))</f>
        <v>38251.68853032068</v>
      </c>
      <c r="Z18" s="31">
        <f>+Z$5/((1+cmpc!$D10^Z13))</f>
        <v>37922.233226232303</v>
      </c>
      <c r="AA18" s="31">
        <f>+AA$5/((1+cmpc!$D10^AA13))</f>
        <v>37565.441091554079</v>
      </c>
      <c r="AB18" s="31">
        <f>+AB$5/((1+cmpc!$D10^AB13))</f>
        <v>37237.736818564561</v>
      </c>
      <c r="AC18" s="31">
        <f>+AC$5/((1+cmpc!$D10^AC13))</f>
        <v>36863.674212485275</v>
      </c>
      <c r="AD18" s="31">
        <f>+AD$5/((1+cmpc!$D10^AD13))</f>
        <v>36293.36683037832</v>
      </c>
      <c r="AE18" s="31">
        <f>+AE$5/((1+cmpc!$D10^AE13))</f>
        <v>36929.884065189399</v>
      </c>
      <c r="AF18" s="31">
        <f>+AF$5/((1+cmpc!$D10^AF13))</f>
        <v>35058.213125841386</v>
      </c>
      <c r="AG18" s="31">
        <f>+AG$5/((1+cmpc!$D10^AG13))</f>
        <v>35041.362451194553</v>
      </c>
    </row>
    <row r="19" spans="3:33" x14ac:dyDescent="0.25">
      <c r="C19" t="s">
        <v>542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31">
        <f>+P$5/((1+cmpc!$D10^P14))</f>
        <v>37047.594770186479</v>
      </c>
      <c r="Q19" s="31">
        <f>+Q$5/((1+cmpc!$D10^Q14))</f>
        <v>42974.742031228248</v>
      </c>
      <c r="R19" s="31">
        <f>+R$5/((1+cmpc!$D10^R14))</f>
        <v>40252.401340922937</v>
      </c>
      <c r="S19" s="31">
        <f>+S$5/((1+cmpc!$D10^S14))</f>
        <v>39881.582954839978</v>
      </c>
      <c r="T19" s="31">
        <f>+T$5/((1+cmpc!$D10^T14))</f>
        <v>39688.206708594793</v>
      </c>
      <c r="U19" s="31">
        <f>+U$5/((1+cmpc!$D10^U14))</f>
        <v>39433.131189638472</v>
      </c>
      <c r="V19" s="31">
        <f>+V$5/((1+cmpc!$D10^V14))</f>
        <v>39174.749243583472</v>
      </c>
      <c r="W19" s="31">
        <f>+W$5/((1+cmpc!$D10^W14))</f>
        <v>38913.552949391407</v>
      </c>
      <c r="X19" s="31">
        <f>+X$5/((1+cmpc!$D10^X14))</f>
        <v>38625.20379637467</v>
      </c>
      <c r="Y19" s="31">
        <f>+Y$5/((1+cmpc!$D10^Y14))</f>
        <v>38251.68853032068</v>
      </c>
      <c r="Z19" s="31">
        <f>+Z$5/((1+cmpc!$D10^Z14))</f>
        <v>37922.233226232303</v>
      </c>
      <c r="AA19" s="31">
        <f>+AA$5/((1+cmpc!$D10^AA14))</f>
        <v>37565.441091554079</v>
      </c>
      <c r="AB19" s="31">
        <f>+AB$5/((1+cmpc!$D10^AB14))</f>
        <v>37237.736818564561</v>
      </c>
      <c r="AC19" s="31">
        <f>+AC$5/((1+cmpc!$D10^AC14))</f>
        <v>36863.674212485275</v>
      </c>
      <c r="AD19" s="31">
        <f>+AD$5/((1+cmpc!$D10^AD14))</f>
        <v>36293.36683037832</v>
      </c>
      <c r="AE19" s="31">
        <f>+AE$5/((1+cmpc!$D10^AE14))</f>
        <v>36929.884065189399</v>
      </c>
      <c r="AF19" s="31">
        <f>+AF$5/((1+cmpc!$D10^AF14))</f>
        <v>35058.213125841386</v>
      </c>
      <c r="AG19" s="31">
        <f>+AG$5/((1+cmpc!$D10^AG14))</f>
        <v>35041.362451194553</v>
      </c>
    </row>
    <row r="20" spans="3:33" x14ac:dyDescent="0.25">
      <c r="C20" t="s">
        <v>543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31">
        <f>+Q$5/((1+cmpc!$D10^Q15))</f>
        <v>42974.742031228248</v>
      </c>
      <c r="R20" s="31">
        <f>+R$5/((1+cmpc!$D10^R15))</f>
        <v>40252.401340922937</v>
      </c>
      <c r="S20" s="31">
        <f>+S$5/((1+cmpc!$D10^S15))</f>
        <v>39881.582954839978</v>
      </c>
      <c r="T20" s="31">
        <f>+T$5/((1+cmpc!$D10^T15))</f>
        <v>39688.206708594793</v>
      </c>
      <c r="U20" s="31">
        <f>+U$5/((1+cmpc!$D10^U15))</f>
        <v>39433.131189638472</v>
      </c>
      <c r="V20" s="31">
        <f>+V$5/((1+cmpc!$D10^V15))</f>
        <v>39174.749243583472</v>
      </c>
      <c r="W20" s="31">
        <f>+W$5/((1+cmpc!$D10^W15))</f>
        <v>38913.552949391407</v>
      </c>
      <c r="X20" s="31">
        <f>+X$5/((1+cmpc!$D10^X15))</f>
        <v>38625.20379637467</v>
      </c>
      <c r="Y20" s="31">
        <f>+Y$5/((1+cmpc!$D10^Y15))</f>
        <v>38251.68853032068</v>
      </c>
      <c r="Z20" s="31">
        <f>+Z$5/((1+cmpc!$D10^Z15))</f>
        <v>37922.233226232303</v>
      </c>
      <c r="AA20" s="31">
        <f>+AA$5/((1+cmpc!$D10^AA15))</f>
        <v>37565.441091554079</v>
      </c>
      <c r="AB20" s="31">
        <f>+AB$5/((1+cmpc!$D10^AB15))</f>
        <v>37237.736818564561</v>
      </c>
      <c r="AC20" s="31">
        <f>+AC$5/((1+cmpc!$D10^AC15))</f>
        <v>36863.674212485275</v>
      </c>
      <c r="AD20" s="31">
        <f>+AD$5/((1+cmpc!$D10^AD15))</f>
        <v>36293.36683037832</v>
      </c>
      <c r="AE20" s="31">
        <f>+AE$5/((1+cmpc!$D10^AE15))</f>
        <v>36929.884065189399</v>
      </c>
      <c r="AF20" s="31">
        <f>+AF$5/((1+cmpc!$D10^AF15))</f>
        <v>35058.213125841386</v>
      </c>
      <c r="AG20" s="31">
        <f>+AG$5/((1+cmpc!$D10^AG15))</f>
        <v>35041.362451194553</v>
      </c>
    </row>
    <row r="21" spans="3:33" x14ac:dyDescent="0.25">
      <c r="C21" t="s">
        <v>544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31">
        <f>+R$5/((1+cmpc!$D10^R16))</f>
        <v>40252.401340922937</v>
      </c>
      <c r="S21" s="31">
        <f>+S$5/((1+cmpc!$D10^S16))</f>
        <v>39881.582954839978</v>
      </c>
      <c r="T21" s="31">
        <f>+T$5/((1+cmpc!$D10^T16))</f>
        <v>39688.206708594793</v>
      </c>
      <c r="U21" s="31">
        <f>+U$5/((1+cmpc!$D10^U16))</f>
        <v>39433.131189638472</v>
      </c>
      <c r="V21" s="31">
        <f>+V$5/((1+cmpc!$D10^V16))</f>
        <v>39174.749243583472</v>
      </c>
      <c r="W21" s="31">
        <f>+W$5/((1+cmpc!$D10^W16))</f>
        <v>38913.552949391407</v>
      </c>
      <c r="X21" s="31">
        <f>+X$5/((1+cmpc!$D10^X16))</f>
        <v>38625.20379637467</v>
      </c>
      <c r="Y21" s="31">
        <f>+Y$5/((1+cmpc!$D10^Y16))</f>
        <v>38251.68853032068</v>
      </c>
      <c r="Z21" s="31">
        <f>+Z$5/((1+cmpc!$D10^Z16))</f>
        <v>37922.233226232303</v>
      </c>
      <c r="AA21" s="31">
        <f>+AA$5/((1+cmpc!$D10^AA16))</f>
        <v>37565.441091554079</v>
      </c>
      <c r="AB21" s="31">
        <f>+AB$5/((1+cmpc!$D10^AB16))</f>
        <v>37237.736818564561</v>
      </c>
      <c r="AC21" s="31">
        <f>+AC$5/((1+cmpc!$D10^AC16))</f>
        <v>36863.674212485275</v>
      </c>
      <c r="AD21" s="31">
        <f>+AD$5/((1+cmpc!$D10^AD16))</f>
        <v>36293.36683037832</v>
      </c>
      <c r="AE21" s="31">
        <f>+AE$5/((1+cmpc!$D10^AE16))</f>
        <v>36929.884065189399</v>
      </c>
      <c r="AF21" s="31">
        <f>+AF$5/((1+cmpc!$D10^AF16))</f>
        <v>35058.213125841386</v>
      </c>
      <c r="AG21" s="31">
        <f>+AG$5/((1+cmpc!$D10^AG16))</f>
        <v>35041.362451194553</v>
      </c>
    </row>
    <row r="22" spans="3:33" x14ac:dyDescent="0.25">
      <c r="C22" t="s">
        <v>545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>
        <f>+S$5/((1+cmpc!$D10^S17))</f>
        <v>39881.582954839978</v>
      </c>
      <c r="T22" s="31">
        <f>+T$5/((1+cmpc!$D10^T17))</f>
        <v>39688.206708594793</v>
      </c>
      <c r="U22" s="31">
        <f>+U$5/((1+cmpc!$D10^U17))</f>
        <v>39433.131189638472</v>
      </c>
      <c r="V22" s="31">
        <f>+V$5/((1+cmpc!$D10^V17))</f>
        <v>39174.749243583472</v>
      </c>
      <c r="W22" s="31">
        <f>+W$5/((1+cmpc!$D10^W17))</f>
        <v>38913.552949391407</v>
      </c>
      <c r="X22" s="31">
        <f>+X$5/((1+cmpc!$D10^X17))</f>
        <v>38625.20379637467</v>
      </c>
      <c r="Y22" s="31">
        <f>+Y$5/((1+cmpc!$D10^Y17))</f>
        <v>38251.68853032068</v>
      </c>
      <c r="Z22" s="31">
        <f>+Z$5/((1+cmpc!$D10^Z17))</f>
        <v>37922.233226232303</v>
      </c>
      <c r="AA22" s="31">
        <f>+AA$5/((1+cmpc!$D10^AA17))</f>
        <v>37565.441091554079</v>
      </c>
      <c r="AB22" s="31">
        <f>+AB$5/((1+cmpc!$D10^AB17))</f>
        <v>37237.736818564561</v>
      </c>
      <c r="AC22" s="31">
        <f>+AC$5/((1+cmpc!$D10^AC17))</f>
        <v>36863.674212485275</v>
      </c>
      <c r="AD22" s="31">
        <f>+AD$5/((1+cmpc!$D10^AD17))</f>
        <v>36293.36683037832</v>
      </c>
      <c r="AE22" s="31">
        <f>+AE$5/((1+cmpc!$D10^AE17))</f>
        <v>36929.884065189399</v>
      </c>
      <c r="AF22" s="31">
        <f>+AF$5/((1+cmpc!$D10^AF17))</f>
        <v>35058.213125841386</v>
      </c>
      <c r="AG22" s="31">
        <f>+AG$5/((1+cmpc!$D10^AG17))</f>
        <v>35041.362451194553</v>
      </c>
    </row>
    <row r="23" spans="3:33" x14ac:dyDescent="0.25">
      <c r="C23" t="s">
        <v>546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f>+T$5/((1+cmpc!$D10^T18))</f>
        <v>39688.206708594793</v>
      </c>
      <c r="U23" s="31">
        <f>+U$5/((1+cmpc!$D10^U18))</f>
        <v>39433.131189638472</v>
      </c>
      <c r="V23" s="31">
        <f>+V$5/((1+cmpc!$D10^V18))</f>
        <v>39174.749243583472</v>
      </c>
      <c r="W23" s="31">
        <f>+W$5/((1+cmpc!$D10^W18))</f>
        <v>38913.552949391407</v>
      </c>
      <c r="X23" s="31">
        <f>+X$5/((1+cmpc!$D10^X18))</f>
        <v>38625.20379637467</v>
      </c>
      <c r="Y23" s="31">
        <f>+Y$5/((1+cmpc!$D10^Y18))</f>
        <v>38251.68853032068</v>
      </c>
      <c r="Z23" s="31">
        <f>+Z$5/((1+cmpc!$D10^Z18))</f>
        <v>37922.233226232303</v>
      </c>
      <c r="AA23" s="31">
        <f>+AA$5/((1+cmpc!$D10^AA18))</f>
        <v>37565.441091554079</v>
      </c>
      <c r="AB23" s="31">
        <f>+AB$5/((1+cmpc!$D10^AB18))</f>
        <v>37237.736818564561</v>
      </c>
      <c r="AC23" s="31">
        <f>+AC$5/((1+cmpc!$D10^AC18))</f>
        <v>36863.674212485275</v>
      </c>
      <c r="AD23" s="31">
        <f>+AD$5/((1+cmpc!$D10^AD18))</f>
        <v>36293.36683037832</v>
      </c>
      <c r="AE23" s="31">
        <f>+AE$5/((1+cmpc!$D10^AE18))</f>
        <v>36929.884065189399</v>
      </c>
      <c r="AF23" s="31">
        <f>+AF$5/((1+cmpc!$D10^AF18))</f>
        <v>35058.213125841386</v>
      </c>
      <c r="AG23" s="31">
        <f>+AG$5/((1+cmpc!$D10^AG18))</f>
        <v>35041.362451194553</v>
      </c>
    </row>
    <row r="24" spans="3:33" x14ac:dyDescent="0.25">
      <c r="C24" t="s">
        <v>547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f>+U$5/((1+cmpc!$D10^U19))</f>
        <v>39433.131189638472</v>
      </c>
      <c r="V24" s="31">
        <f>+V$5/((1+cmpc!$D10^V19))</f>
        <v>39174.749243583472</v>
      </c>
      <c r="W24" s="31">
        <f>+W$5/((1+cmpc!$D10^W19))</f>
        <v>38913.552949391407</v>
      </c>
      <c r="X24" s="31">
        <f>+X$5/((1+cmpc!$D10^X19))</f>
        <v>38625.20379637467</v>
      </c>
      <c r="Y24" s="31">
        <f>+Y$5/((1+cmpc!$D10^Y19))</f>
        <v>38251.68853032068</v>
      </c>
      <c r="Z24" s="31">
        <f>+Z$5/((1+cmpc!$D10^Z19))</f>
        <v>37922.233226232303</v>
      </c>
      <c r="AA24" s="31">
        <f>+AA$5/((1+cmpc!$D10^AA19))</f>
        <v>37565.441091554079</v>
      </c>
      <c r="AB24" s="31">
        <f>+AB$5/((1+cmpc!$D10^AB19))</f>
        <v>37237.736818564561</v>
      </c>
      <c r="AC24" s="31">
        <f>+AC$5/((1+cmpc!$D10^AC19))</f>
        <v>36863.674212485275</v>
      </c>
      <c r="AD24" s="31">
        <f>+AD$5/((1+cmpc!$D10^AD19))</f>
        <v>36293.36683037832</v>
      </c>
      <c r="AE24" s="31">
        <f>+AE$5/((1+cmpc!$D10^AE19))</f>
        <v>36929.884065189399</v>
      </c>
      <c r="AF24" s="31">
        <f>+AF$5/((1+cmpc!$D10^AF19))</f>
        <v>35058.213125841386</v>
      </c>
      <c r="AG24" s="31">
        <f>+AG$5/((1+cmpc!$D10^AG19))</f>
        <v>35041.362451194553</v>
      </c>
    </row>
    <row r="25" spans="3:33" x14ac:dyDescent="0.25">
      <c r="C25" t="s">
        <v>548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20"/>
      <c r="V25" s="31">
        <f>+V$5/((1+cmpc!$D10^V20))</f>
        <v>39174.749243583472</v>
      </c>
      <c r="W25" s="31">
        <f>+W$5/((1+cmpc!$D10^W20))</f>
        <v>38913.552949391407</v>
      </c>
      <c r="X25" s="31">
        <f>+X$5/((1+cmpc!$D10^X20))</f>
        <v>38625.20379637467</v>
      </c>
      <c r="Y25" s="31">
        <f>+Y$5/((1+cmpc!$D10^Y20))</f>
        <v>38251.68853032068</v>
      </c>
      <c r="Z25" s="31">
        <f>+Z$5/((1+cmpc!$D10^Z20))</f>
        <v>37922.233226232303</v>
      </c>
      <c r="AA25" s="31">
        <f>+AA$5/((1+cmpc!$D10^AA20))</f>
        <v>37565.441091554079</v>
      </c>
      <c r="AB25" s="31">
        <f>+AB$5/((1+cmpc!$D10^AB20))</f>
        <v>37237.736818564561</v>
      </c>
      <c r="AC25" s="31">
        <f>+AC$5/((1+cmpc!$D10^AC20))</f>
        <v>36863.674212485275</v>
      </c>
      <c r="AD25" s="31">
        <f>+AD$5/((1+cmpc!$D10^AD20))</f>
        <v>36293.36683037832</v>
      </c>
      <c r="AE25" s="31">
        <f>+AE$5/((1+cmpc!$D10^AE20))</f>
        <v>36929.884065189399</v>
      </c>
      <c r="AF25" s="31">
        <f>+AF$5/((1+cmpc!$D10^AF20))</f>
        <v>35058.213125841386</v>
      </c>
      <c r="AG25" s="31">
        <f>+AG$5/((1+cmpc!$D10^AG20))</f>
        <v>35041.362451194553</v>
      </c>
    </row>
    <row r="26" spans="3:33" x14ac:dyDescent="0.25">
      <c r="C26" t="s">
        <v>549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20"/>
      <c r="V26" s="120"/>
      <c r="W26" s="31">
        <f>+W$5/((1+cmpc!$D10^W21))</f>
        <v>38913.552949391407</v>
      </c>
      <c r="X26" s="31">
        <f>+X$5/((1+cmpc!$D10^X21))</f>
        <v>38625.20379637467</v>
      </c>
      <c r="Y26" s="31">
        <f>+Y$5/((1+cmpc!$D10^Y21))</f>
        <v>38251.68853032068</v>
      </c>
      <c r="Z26" s="31">
        <f>+Z$5/((1+cmpc!$D10^Z21))</f>
        <v>37922.233226232303</v>
      </c>
      <c r="AA26" s="31">
        <f>+AA$5/((1+cmpc!$D10^AA21))</f>
        <v>37565.441091554079</v>
      </c>
      <c r="AB26" s="31">
        <f>+AB$5/((1+cmpc!$D10^AB21))</f>
        <v>37237.736818564561</v>
      </c>
      <c r="AC26" s="31">
        <f>+AC$5/((1+cmpc!$D10^AC21))</f>
        <v>36863.674212485275</v>
      </c>
      <c r="AD26" s="31">
        <f>+AD$5/((1+cmpc!$D10^AD21))</f>
        <v>36293.36683037832</v>
      </c>
      <c r="AE26" s="31">
        <f>+AE$5/((1+cmpc!$D10^AE21))</f>
        <v>36929.884065189399</v>
      </c>
      <c r="AF26" s="31">
        <f>+AF$5/((1+cmpc!$D10^AF21))</f>
        <v>35058.213125841386</v>
      </c>
      <c r="AG26" s="31">
        <f>+AG$5/((1+cmpc!$D10^AG21))</f>
        <v>35041.362451194553</v>
      </c>
    </row>
    <row r="27" spans="3:33" x14ac:dyDescent="0.25">
      <c r="C27" t="s">
        <v>550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20"/>
      <c r="V27" s="120"/>
      <c r="W27" s="120"/>
      <c r="X27" s="31">
        <f>+X$5/((1+cmpc!$D10^X22))</f>
        <v>38625.20379637467</v>
      </c>
      <c r="Y27" s="31">
        <f>+Y$5/((1+cmpc!$D10^Y22))</f>
        <v>38251.68853032068</v>
      </c>
      <c r="Z27" s="31">
        <f>+Z$5/((1+cmpc!$D10^Z22))</f>
        <v>37922.233226232303</v>
      </c>
      <c r="AA27" s="31">
        <f>+AA$5/((1+cmpc!$D10^AA22))</f>
        <v>37565.441091554079</v>
      </c>
      <c r="AB27" s="31">
        <f>+AB$5/((1+cmpc!$D10^AB22))</f>
        <v>37237.736818564561</v>
      </c>
      <c r="AC27" s="31">
        <f>+AC$5/((1+cmpc!$D10^AC22))</f>
        <v>36863.674212485275</v>
      </c>
      <c r="AD27" s="31">
        <f>+AD$5/((1+cmpc!$D10^AD22))</f>
        <v>36293.36683037832</v>
      </c>
      <c r="AE27" s="31">
        <f>+AE$5/((1+cmpc!$D10^AE22))</f>
        <v>36929.884065189399</v>
      </c>
      <c r="AF27" s="31">
        <f>+AF$5/((1+cmpc!$D10^AF22))</f>
        <v>35058.213125841386</v>
      </c>
      <c r="AG27" s="31">
        <f>+AG$5/((1+cmpc!$D10^AG22))</f>
        <v>35041.362451194553</v>
      </c>
    </row>
    <row r="28" spans="3:33" x14ac:dyDescent="0.25">
      <c r="C28" t="s">
        <v>551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20"/>
      <c r="V28" s="120"/>
      <c r="W28" s="120"/>
      <c r="X28" s="120"/>
      <c r="Y28" s="31">
        <f>+Y$5/((1+cmpc!$D10^Y23))</f>
        <v>38251.68853032068</v>
      </c>
      <c r="Z28" s="31">
        <f>+Z$5/((1+cmpc!$D10^Z23))</f>
        <v>37922.233226232303</v>
      </c>
      <c r="AA28" s="31">
        <f>+AA$5/((1+cmpc!$D10^AA23))</f>
        <v>37565.441091554079</v>
      </c>
      <c r="AB28" s="31">
        <f>+AB$5/((1+cmpc!$D10^AB23))</f>
        <v>37237.736818564561</v>
      </c>
      <c r="AC28" s="31">
        <f>+AC$5/((1+cmpc!$D10^AC23))</f>
        <v>36863.674212485275</v>
      </c>
      <c r="AD28" s="31">
        <f>+AD$5/((1+cmpc!$D10^AD23))</f>
        <v>36293.36683037832</v>
      </c>
      <c r="AE28" s="31">
        <f>+AE$5/((1+cmpc!$D10^AE23))</f>
        <v>36929.884065189399</v>
      </c>
      <c r="AF28" s="31">
        <f>+AF$5/((1+cmpc!$D10^AF23))</f>
        <v>35058.213125841386</v>
      </c>
      <c r="AG28" s="31">
        <f>+AG$5/((1+cmpc!$D10^AG23))</f>
        <v>35041.362451194553</v>
      </c>
    </row>
    <row r="29" spans="3:33" x14ac:dyDescent="0.25">
      <c r="C29" t="s">
        <v>552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20"/>
      <c r="V29" s="120"/>
      <c r="W29" s="120"/>
      <c r="X29" s="120"/>
      <c r="Y29" s="31"/>
      <c r="Z29" s="31">
        <f>+Z$5/((1+cmpc!$D10^Z24))</f>
        <v>37922.233226232303</v>
      </c>
      <c r="AA29" s="31">
        <f>+AA$5/((1+cmpc!$D10^AA24))</f>
        <v>37565.441091554079</v>
      </c>
      <c r="AB29" s="31">
        <f>+AB$5/((1+cmpc!$D10^AB24))</f>
        <v>37237.736818564561</v>
      </c>
      <c r="AC29" s="31">
        <f>+AC$5/((1+cmpc!$D10^AC24))</f>
        <v>36863.674212485275</v>
      </c>
      <c r="AD29" s="31">
        <f>+AD$5/((1+cmpc!$D10^AD24))</f>
        <v>36293.36683037832</v>
      </c>
      <c r="AE29" s="31">
        <f>+AE$5/((1+cmpc!$D10^AE24))</f>
        <v>36929.884065189399</v>
      </c>
      <c r="AF29" s="31">
        <f>+AF$5/((1+cmpc!$D10^AF24))</f>
        <v>35058.213125841386</v>
      </c>
      <c r="AG29" s="31">
        <f>+AG$5/((1+cmpc!$D10^AG24))</f>
        <v>35041.362451194553</v>
      </c>
    </row>
    <row r="30" spans="3:33" x14ac:dyDescent="0.25">
      <c r="C30" t="s">
        <v>553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120"/>
      <c r="V30" s="120"/>
      <c r="W30" s="120"/>
      <c r="X30" s="120"/>
      <c r="Y30" s="120"/>
      <c r="Z30" s="120"/>
      <c r="AA30" s="31">
        <f>+AA$5/((1+cmpc!$D10^AA25))</f>
        <v>37565.441091554079</v>
      </c>
      <c r="AB30" s="31">
        <f>+AB$5/((1+cmpc!$D10^AB25))</f>
        <v>37237.736818564561</v>
      </c>
      <c r="AC30" s="31">
        <f>+AC$5/((1+cmpc!$D10^AC25))</f>
        <v>36863.674212485275</v>
      </c>
      <c r="AD30" s="31">
        <f>+AD$5/((1+cmpc!$D10^AD25))</f>
        <v>36293.36683037832</v>
      </c>
      <c r="AE30" s="31">
        <f>+AE$5/((1+cmpc!$D10^AE25))</f>
        <v>36929.884065189399</v>
      </c>
      <c r="AF30" s="31">
        <f>+AF$5/((1+cmpc!$D10^AF25))</f>
        <v>35058.213125841386</v>
      </c>
      <c r="AG30" s="31">
        <f>+AG$5/((1+cmpc!$D10^AG25))</f>
        <v>35041.362451194553</v>
      </c>
    </row>
    <row r="31" spans="3:33" x14ac:dyDescent="0.25">
      <c r="C31" t="s">
        <v>554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20"/>
      <c r="V31" s="120"/>
      <c r="W31" s="120"/>
      <c r="X31" s="120"/>
      <c r="Y31" s="120"/>
      <c r="Z31" s="120"/>
      <c r="AA31" s="120"/>
      <c r="AB31" s="31">
        <f>+AB$5/((1+cmpc!$D10^AB26))</f>
        <v>37237.736818564561</v>
      </c>
      <c r="AC31" s="31">
        <f>+AC$5/((1+cmpc!$D10^AC26))</f>
        <v>36863.674212485275</v>
      </c>
      <c r="AD31" s="31">
        <f>+AD$5/((1+cmpc!$D10^AD26))</f>
        <v>36293.36683037832</v>
      </c>
      <c r="AE31" s="31">
        <f>+AE$5/((1+cmpc!$D10^AE26))</f>
        <v>36929.884065189399</v>
      </c>
      <c r="AF31" s="31">
        <f>+AF$5/((1+cmpc!$D10^AF26))</f>
        <v>35058.213125841386</v>
      </c>
      <c r="AG31" s="31">
        <f>+AG$5/((1+cmpc!$D10^AG26))</f>
        <v>35041.362451194553</v>
      </c>
    </row>
    <row r="32" spans="3:33" x14ac:dyDescent="0.25">
      <c r="C32" t="s">
        <v>555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120"/>
      <c r="V32" s="120"/>
      <c r="W32" s="120"/>
      <c r="X32" s="120"/>
      <c r="Y32" s="120"/>
      <c r="Z32" s="120"/>
      <c r="AA32" s="120"/>
      <c r="AB32" s="120"/>
      <c r="AC32" s="31">
        <f>+AC$5/((1+cmpc!$D10^AC27))</f>
        <v>36863.674212485275</v>
      </c>
      <c r="AD32" s="31">
        <f>+AD$5/((1+cmpc!$D10^AD27))</f>
        <v>36293.36683037832</v>
      </c>
      <c r="AE32" s="31">
        <f>+AE$5/((1+cmpc!$D10^AE27))</f>
        <v>36929.884065189399</v>
      </c>
      <c r="AF32" s="31">
        <f>+AF$5/((1+cmpc!$D10^AF27))</f>
        <v>35058.213125841386</v>
      </c>
      <c r="AG32" s="31">
        <f>+AG$5/((1+cmpc!$D10^AG27))</f>
        <v>35041.362451194553</v>
      </c>
    </row>
    <row r="33" spans="3:33" x14ac:dyDescent="0.25">
      <c r="C33" t="s">
        <v>556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>
        <f>+AD$5/((1+cmpc!$D10^AD28))</f>
        <v>36293.36683037832</v>
      </c>
      <c r="AE33" s="31">
        <f>+AE$5/((1+cmpc!$D10^AE28))</f>
        <v>36929.884065189399</v>
      </c>
      <c r="AF33" s="31">
        <f>+AF$5/((1+cmpc!$D10^AF28))</f>
        <v>35058.213125841386</v>
      </c>
      <c r="AG33" s="31">
        <f>+AG$5/((1+cmpc!$D10^AG28))</f>
        <v>35041.362451194553</v>
      </c>
    </row>
    <row r="34" spans="3:33" x14ac:dyDescent="0.25">
      <c r="C34" t="s">
        <v>557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>
        <f>+AE$5/((1+cmpc!$D10^AE29))</f>
        <v>36929.884065189399</v>
      </c>
      <c r="AF34" s="31">
        <f>+AF$5/((1+cmpc!$D10^AF29))</f>
        <v>35058.213125841386</v>
      </c>
      <c r="AG34" s="31">
        <f>+AG$5/((1+cmpc!$D10^AG29))</f>
        <v>35041.362451194553</v>
      </c>
    </row>
    <row r="35" spans="3:33" x14ac:dyDescent="0.25">
      <c r="C35" t="s">
        <v>558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>
        <f>+AF$5/((1+cmpc!$D10^AF30))</f>
        <v>35058.213125841386</v>
      </c>
      <c r="AG35" s="31">
        <f>+AG$5/((1+cmpc!$D10^AG30))</f>
        <v>35041.362451194553</v>
      </c>
    </row>
    <row r="36" spans="3:33" x14ac:dyDescent="0.25">
      <c r="C36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>
        <f>+AG$5/((1+cmpc!$D10^AG31))</f>
        <v>35041.362451194553</v>
      </c>
    </row>
    <row r="37" spans="3:33" x14ac:dyDescent="0.25">
      <c r="C37" t="s">
        <v>560</v>
      </c>
      <c r="D37" s="31">
        <f>+SUM($E$6:$AH$6)</f>
        <v>456148.05980252131</v>
      </c>
      <c r="E37" s="31">
        <f>+SUM($E$7:$AH$7)</f>
        <v>1090973.6471601594</v>
      </c>
      <c r="F37" s="31">
        <f>+SUM($E$8:$AH$8)</f>
        <v>545491.85137018561</v>
      </c>
      <c r="G37" s="31">
        <f>+SUM($E$9:$AH$9)</f>
        <v>1090118.8860737046</v>
      </c>
      <c r="H37" s="31">
        <f>+SUM($E$10:$AH$10)</f>
        <v>1028822.1645042601</v>
      </c>
      <c r="I37" s="31">
        <f>+SUM($E$11:$AH$11)</f>
        <v>921189.81158322643</v>
      </c>
      <c r="J37" s="31">
        <f>+SUM($E$12:$AH$12)</f>
        <v>953355.90418171696</v>
      </c>
      <c r="K37" s="31">
        <f>+SUM($E$13:$AH$13)</f>
        <v>914524.19158635172</v>
      </c>
      <c r="L37" s="31">
        <f>+SUM($E$14:$AH$14)</f>
        <v>876065.43878567021</v>
      </c>
      <c r="M37" s="31">
        <f>+SUM($E$15:$AH$15)</f>
        <v>837810.35292887536</v>
      </c>
      <c r="N37" s="31">
        <f>+SUM($E$16:$AH$16)</f>
        <v>799777.57891600858</v>
      </c>
      <c r="O37" s="31">
        <f>+SUM($E$17:$AH$17)</f>
        <v>761993.74709050218</v>
      </c>
      <c r="P37" s="31">
        <f>+SUM($E$18:$AH$18)</f>
        <v>724451.54582207522</v>
      </c>
      <c r="Q37" s="31">
        <f>+SUM($E$19:$AH$19)</f>
        <v>687154.76533652097</v>
      </c>
      <c r="R37" s="31">
        <f>+SUM($E$20:$AH$20)</f>
        <v>650107.17056633451</v>
      </c>
      <c r="S37" s="31">
        <f>+SUM($E$21:$AH$21)</f>
        <v>607132.42853510624</v>
      </c>
      <c r="T37" s="31">
        <f>+SUM($E$22:$AH$22)</f>
        <v>566880.02719418332</v>
      </c>
      <c r="U37" s="31">
        <f>+SUM($E$23:$AH$23)</f>
        <v>526998.4442393434</v>
      </c>
      <c r="V37" s="31">
        <f>+SUM($E$24:$AH$24)</f>
        <v>487310.23753074859</v>
      </c>
      <c r="W37" s="31">
        <f>+SUM($E$25:$AH$25)</f>
        <v>447877.10634111008</v>
      </c>
      <c r="X37" s="31">
        <f>+SUM($E$26:$AH$26)</f>
        <v>408702.35709752666</v>
      </c>
      <c r="Y37" s="31">
        <f>+SUM($E$27:$AH$27)</f>
        <v>369788.80414813524</v>
      </c>
      <c r="Z37" s="31">
        <f>+SUM($E$28:$AH$28)</f>
        <v>331163.60035176057</v>
      </c>
      <c r="AA37" s="31">
        <f>+SUM($E$29:$AH$29)</f>
        <v>292911.91182143986</v>
      </c>
      <c r="AB37" s="31">
        <f>+SUM($E$30:$AH$30)</f>
        <v>254989.67859520757</v>
      </c>
      <c r="AC37" s="31">
        <f>+SUM($E$31:$AH$31)</f>
        <v>217424.23750365351</v>
      </c>
      <c r="AD37" s="31">
        <f>+SUM($E$32:$AH$32)</f>
        <v>180186.50068508892</v>
      </c>
      <c r="AE37" s="31">
        <f>+SUM($E$33:$AH$33)</f>
        <v>143322.82647260366</v>
      </c>
      <c r="AF37" s="31">
        <f>+SUM($E$34:$AH$34)</f>
        <v>107029.45964222534</v>
      </c>
      <c r="AG37" s="31">
        <f>+SUM($E$35:$AH$35)</f>
        <v>70099.575577035939</v>
      </c>
    </row>
    <row r="40" spans="3:33" x14ac:dyDescent="0.25">
      <c r="C40" t="s">
        <v>561</v>
      </c>
      <c r="D40" s="264" t="str">
        <f>+IF(D6=0,"na",D37/D6)</f>
        <v>na</v>
      </c>
      <c r="E40" s="264" t="str">
        <f t="shared" ref="E40:AG40" si="22">+IF(E6=0,"na",E37/E6)</f>
        <v>na</v>
      </c>
      <c r="F40" s="264">
        <f t="shared" si="22"/>
        <v>18.183061712339519</v>
      </c>
      <c r="G40" s="264">
        <f t="shared" si="22"/>
        <v>37.066732618377536</v>
      </c>
      <c r="H40" s="264">
        <f t="shared" si="22"/>
        <v>35.743050758593121</v>
      </c>
      <c r="I40" s="264">
        <f t="shared" si="22"/>
        <v>32.758659713199954</v>
      </c>
      <c r="J40" s="264">
        <f t="shared" si="22"/>
        <v>34.771983813684869</v>
      </c>
      <c r="K40" s="264">
        <f t="shared" si="22"/>
        <v>34.287762875743404</v>
      </c>
      <c r="L40" s="264">
        <f t="shared" si="22"/>
        <v>33.848470388943028</v>
      </c>
      <c r="M40" s="264">
        <f t="shared" si="22"/>
        <v>33.45282952725033</v>
      </c>
      <c r="N40" s="264">
        <f t="shared" si="22"/>
        <v>33.107720092973281</v>
      </c>
      <c r="O40" s="264">
        <f t="shared" si="22"/>
        <v>32.822105954304938</v>
      </c>
      <c r="P40" s="264">
        <f t="shared" si="22"/>
        <v>32.605851295746184</v>
      </c>
      <c r="Q40" s="264">
        <f t="shared" si="22"/>
        <v>32.472407962984747</v>
      </c>
      <c r="R40" s="264">
        <f t="shared" si="22"/>
        <v>32.439683912650992</v>
      </c>
      <c r="S40" s="264">
        <f t="shared" si="22"/>
        <v>32.204261103308589</v>
      </c>
      <c r="T40" s="264">
        <f t="shared" si="22"/>
        <v>32.221299227107913</v>
      </c>
      <c r="U40" s="264">
        <f t="shared" si="22"/>
        <v>32.413594660729899</v>
      </c>
      <c r="V40" s="264">
        <f t="shared" si="22"/>
        <v>32.829419108607709</v>
      </c>
      <c r="W40" s="264">
        <f t="shared" si="22"/>
        <v>33.564037581879369</v>
      </c>
      <c r="X40" s="264">
        <f t="shared" si="22"/>
        <v>34.770675838804451</v>
      </c>
      <c r="Y40" s="264">
        <f t="shared" si="22"/>
        <v>36.725078349331085</v>
      </c>
      <c r="Z40" s="264">
        <f t="shared" si="22"/>
        <v>39.981672991088587</v>
      </c>
      <c r="AA40" s="264">
        <f t="shared" si="22"/>
        <v>45.842783184969605</v>
      </c>
      <c r="AB40" s="264">
        <f t="shared" si="22"/>
        <v>58.183783009819926</v>
      </c>
      <c r="AC40" s="264">
        <f t="shared" si="22"/>
        <v>96.415901027490804</v>
      </c>
      <c r="AD40" s="264">
        <f t="shared" si="22"/>
        <v>3537806297705776</v>
      </c>
      <c r="AE40" s="264" t="str">
        <f t="shared" si="22"/>
        <v>na</v>
      </c>
      <c r="AF40" s="264" t="str">
        <f t="shared" si="22"/>
        <v>na</v>
      </c>
      <c r="AG40" s="264" t="str">
        <f t="shared" si="22"/>
        <v>na</v>
      </c>
    </row>
    <row r="42" spans="3:33" x14ac:dyDescent="0.25">
      <c r="C42" t="s">
        <v>562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L114"/>
  <sheetViews>
    <sheetView showGridLines="0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E76" sqref="E76"/>
    </sheetView>
  </sheetViews>
  <sheetFormatPr defaultRowHeight="15" x14ac:dyDescent="0.25"/>
  <cols>
    <col min="1" max="1" width="10.7109375" style="15" customWidth="1"/>
    <col min="2" max="2" width="62.28515625" bestFit="1" customWidth="1"/>
    <col min="3" max="38" width="10" bestFit="1" customWidth="1"/>
    <col min="39" max="39" width="11.28515625" bestFit="1" customWidth="1"/>
  </cols>
  <sheetData>
    <row r="1" spans="2:38" s="15" customFormat="1" ht="11.65" customHeight="1" x14ac:dyDescent="0.2"/>
    <row r="2" spans="2:38" s="15" customFormat="1" ht="11.65" customHeight="1" x14ac:dyDescent="0.2"/>
    <row r="3" spans="2:38" s="15" customFormat="1" ht="11.65" customHeight="1" x14ac:dyDescent="0.2"/>
    <row r="4" spans="2:38" s="15" customFormat="1" ht="12" x14ac:dyDescent="0.2"/>
    <row r="5" spans="2:38" s="15" customFormat="1" ht="12" x14ac:dyDescent="0.2"/>
    <row r="6" spans="2:38" x14ac:dyDescent="0.25">
      <c r="B6" s="16" t="s">
        <v>107</v>
      </c>
      <c r="C6" s="40" t="str">
        <f>+SPanno!D6</f>
        <v>ANNO 1</v>
      </c>
      <c r="D6" s="40" t="str">
        <f>+SPanno!E6</f>
        <v>ANNO 2</v>
      </c>
      <c r="E6" s="40" t="str">
        <f>+SPanno!F6</f>
        <v>ANNO 3</v>
      </c>
      <c r="F6" s="40" t="str">
        <f>+SPanno!G6</f>
        <v>ANNO 4</v>
      </c>
      <c r="G6" s="40" t="str">
        <f>+SPanno!H6</f>
        <v>ANNO 5</v>
      </c>
      <c r="H6" s="40" t="str">
        <f>+SPanno!I6</f>
        <v>ANNO 6</v>
      </c>
      <c r="I6" s="40" t="str">
        <f>+SPanno!J6</f>
        <v>ANNO 7</v>
      </c>
      <c r="J6" s="40" t="str">
        <f>+SPanno!K6</f>
        <v>ANNO 8</v>
      </c>
      <c r="K6" s="40" t="str">
        <f>+SPanno!L6</f>
        <v>ANNO 9</v>
      </c>
      <c r="L6" s="40" t="str">
        <f>+SPanno!M6</f>
        <v>ANNO 10</v>
      </c>
      <c r="M6" s="40" t="str">
        <f>+SPanno!N6</f>
        <v>ANNO 11</v>
      </c>
      <c r="N6" s="40" t="str">
        <f>+SPanno!O6</f>
        <v>ANNO 12</v>
      </c>
      <c r="O6" s="40" t="str">
        <f>+SPanno!P6</f>
        <v>ANNO 13</v>
      </c>
      <c r="P6" s="40" t="str">
        <f>+SPanno!Q6</f>
        <v>ANNO 14</v>
      </c>
      <c r="Q6" s="40" t="str">
        <f>+SPanno!R6</f>
        <v>ANNO 15</v>
      </c>
      <c r="R6" s="40" t="str">
        <f>+SPanno!S6</f>
        <v>ANNO 16</v>
      </c>
      <c r="S6" s="40" t="str">
        <f>+SPanno!T6</f>
        <v>ANNO 17</v>
      </c>
      <c r="T6" s="40" t="str">
        <f>+SPanno!U6</f>
        <v>ANNO 18</v>
      </c>
      <c r="U6" s="40" t="str">
        <f>+SPanno!V6</f>
        <v>ANNO 19</v>
      </c>
      <c r="V6" s="40" t="str">
        <f>+SPanno!W6</f>
        <v>ANNO 20</v>
      </c>
      <c r="W6" s="40" t="str">
        <f>+SPanno!X6</f>
        <v>ANNO 21</v>
      </c>
      <c r="X6" s="40" t="str">
        <f>+SPanno!Y6</f>
        <v>ANNO 22</v>
      </c>
      <c r="Y6" s="40" t="str">
        <f>+SPanno!Z6</f>
        <v>ANNO 23</v>
      </c>
      <c r="Z6" s="40" t="str">
        <f>+SPanno!AA6</f>
        <v>ANNO 24</v>
      </c>
      <c r="AA6" s="40" t="str">
        <f>+SPanno!AB6</f>
        <v>ANNO 25</v>
      </c>
      <c r="AB6" s="40" t="str">
        <f>+SPanno!AC6</f>
        <v>ANNO 26</v>
      </c>
      <c r="AC6" s="40" t="str">
        <f>+SPanno!AD6</f>
        <v>ANNO 27</v>
      </c>
      <c r="AD6" s="40" t="str">
        <f>+SPanno!AE6</f>
        <v>ANNO 28</v>
      </c>
      <c r="AE6" s="40" t="str">
        <f>+SPanno!AF6</f>
        <v>ANNO 29</v>
      </c>
      <c r="AF6" s="40" t="str">
        <f>+SPanno!AG6</f>
        <v>ANNO 30</v>
      </c>
      <c r="AG6" s="40" t="str">
        <f>+SPanno!AH6</f>
        <v>ANNO 31</v>
      </c>
      <c r="AH6" s="40" t="str">
        <f>+SPanno!AI6</f>
        <v>ANNO 32</v>
      </c>
      <c r="AI6" s="40" t="str">
        <f>+SPanno!AJ6</f>
        <v>ANNO 33</v>
      </c>
      <c r="AJ6" s="40" t="str">
        <f>+SPanno!AK6</f>
        <v>ANNO 34</v>
      </c>
      <c r="AK6" s="40" t="str">
        <f>+SPanno!AL6</f>
        <v>ANNO 35</v>
      </c>
      <c r="AL6" s="40" t="str">
        <f>+SPanno!AM6</f>
        <v>ANNO 36</v>
      </c>
    </row>
    <row r="7" spans="2:38" x14ac:dyDescent="0.25">
      <c r="B7" s="18" t="s">
        <v>54</v>
      </c>
      <c r="C7" s="22"/>
      <c r="D7" s="37"/>
      <c r="E7" s="37"/>
      <c r="F7" s="24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x14ac:dyDescent="0.25">
      <c r="B8" s="18" t="s">
        <v>55</v>
      </c>
      <c r="C8" s="37">
        <f>+M_Vendite!D23</f>
        <v>60000</v>
      </c>
      <c r="D8" s="37">
        <f>+M_Vendite!E23</f>
        <v>60000</v>
      </c>
      <c r="E8" s="37">
        <f>+M_Vendite!F23</f>
        <v>60000</v>
      </c>
      <c r="F8" s="249">
        <f>+M_Vendite!G23</f>
        <v>60000</v>
      </c>
      <c r="G8" s="37">
        <f>+M_Vendite!H23</f>
        <v>60000</v>
      </c>
      <c r="H8" s="37">
        <f>+M_Vendite!I23</f>
        <v>60000</v>
      </c>
      <c r="I8" s="37">
        <f>+M_Vendite!J23</f>
        <v>60000</v>
      </c>
      <c r="J8" s="37">
        <f>+M_Vendite!K23</f>
        <v>60000</v>
      </c>
      <c r="K8" s="37">
        <f>+M_Vendite!L23</f>
        <v>60000</v>
      </c>
      <c r="L8" s="37">
        <f>+M_Vendite!M23</f>
        <v>60000</v>
      </c>
      <c r="M8" s="37">
        <f>+M_Vendite!N23</f>
        <v>60000</v>
      </c>
      <c r="N8" s="37">
        <f>+M_Vendite!O23</f>
        <v>60000</v>
      </c>
      <c r="O8" s="37">
        <f>+M_Vendite!P23</f>
        <v>60000</v>
      </c>
      <c r="P8" s="37">
        <f>+M_Vendite!Q23</f>
        <v>60000</v>
      </c>
      <c r="Q8" s="37">
        <f>+M_Vendite!R23</f>
        <v>60000</v>
      </c>
      <c r="R8" s="37">
        <f>+M_Vendite!S23</f>
        <v>60000</v>
      </c>
      <c r="S8" s="37">
        <f>+M_Vendite!T23</f>
        <v>60000</v>
      </c>
      <c r="T8" s="37">
        <f>+M_Vendite!U23</f>
        <v>60000</v>
      </c>
      <c r="U8" s="37">
        <f>+M_Vendite!V23</f>
        <v>60000</v>
      </c>
      <c r="V8" s="37">
        <f>+M_Vendite!W23</f>
        <v>60000</v>
      </c>
      <c r="W8" s="37">
        <f>+M_Vendite!X23</f>
        <v>60000</v>
      </c>
      <c r="X8" s="37">
        <f>+M_Vendite!Y23</f>
        <v>60000</v>
      </c>
      <c r="Y8" s="37">
        <f>+M_Vendite!Z23</f>
        <v>60000</v>
      </c>
      <c r="Z8" s="37">
        <f>+M_Vendite!AA23</f>
        <v>60000</v>
      </c>
      <c r="AA8" s="37">
        <f>+M_Vendite!AB23</f>
        <v>60000</v>
      </c>
      <c r="AB8" s="37">
        <f>+M_Vendite!AC23</f>
        <v>60000</v>
      </c>
      <c r="AC8" s="37">
        <f>+M_Vendite!AD23</f>
        <v>60000</v>
      </c>
      <c r="AD8" s="37">
        <f>+M_Vendite!AE23</f>
        <v>60000</v>
      </c>
      <c r="AE8" s="37">
        <f>+M_Vendite!AF23</f>
        <v>60000</v>
      </c>
      <c r="AF8" s="37">
        <f>+M_Vendite!AG23</f>
        <v>60000</v>
      </c>
      <c r="AG8" s="37">
        <f>+M_Vendite!AH23</f>
        <v>60000</v>
      </c>
      <c r="AH8" s="37">
        <f>+M_Vendite!AI23</f>
        <v>60000</v>
      </c>
      <c r="AI8" s="37">
        <f>+M_Vendite!AJ23</f>
        <v>60000</v>
      </c>
      <c r="AJ8" s="37">
        <f>+M_Vendite!AK23</f>
        <v>60000</v>
      </c>
      <c r="AK8" s="37">
        <f>+M_Vendite!AL23</f>
        <v>60000</v>
      </c>
      <c r="AL8" s="37">
        <f>+M_Vendite!AM23</f>
        <v>60000</v>
      </c>
    </row>
    <row r="9" spans="2:38" x14ac:dyDescent="0.25">
      <c r="B9" s="18" t="s">
        <v>56</v>
      </c>
      <c r="C9" s="37"/>
      <c r="D9" s="37"/>
      <c r="E9" s="37"/>
      <c r="F9" s="24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2:38" x14ac:dyDescent="0.25">
      <c r="B10" s="16" t="s">
        <v>57</v>
      </c>
      <c r="C10" s="21">
        <f>+C8+C9-C7</f>
        <v>60000</v>
      </c>
      <c r="D10" s="21">
        <f t="shared" ref="D10:AD10" si="0">+D8+D9-D7</f>
        <v>60000</v>
      </c>
      <c r="E10" s="21">
        <f t="shared" si="0"/>
        <v>60000</v>
      </c>
      <c r="F10" s="21">
        <f t="shared" si="0"/>
        <v>60000</v>
      </c>
      <c r="G10" s="21">
        <f t="shared" si="0"/>
        <v>60000</v>
      </c>
      <c r="H10" s="21">
        <f t="shared" si="0"/>
        <v>60000</v>
      </c>
      <c r="I10" s="21">
        <f t="shared" si="0"/>
        <v>60000</v>
      </c>
      <c r="J10" s="21">
        <f t="shared" si="0"/>
        <v>60000</v>
      </c>
      <c r="K10" s="21">
        <f t="shared" si="0"/>
        <v>60000</v>
      </c>
      <c r="L10" s="21">
        <f t="shared" si="0"/>
        <v>60000</v>
      </c>
      <c r="M10" s="21">
        <f t="shared" si="0"/>
        <v>60000</v>
      </c>
      <c r="N10" s="21">
        <f t="shared" si="0"/>
        <v>60000</v>
      </c>
      <c r="O10" s="21">
        <f t="shared" si="0"/>
        <v>60000</v>
      </c>
      <c r="P10" s="21">
        <f t="shared" si="0"/>
        <v>60000</v>
      </c>
      <c r="Q10" s="21">
        <f t="shared" si="0"/>
        <v>60000</v>
      </c>
      <c r="R10" s="21">
        <f t="shared" si="0"/>
        <v>60000</v>
      </c>
      <c r="S10" s="21">
        <f t="shared" si="0"/>
        <v>60000</v>
      </c>
      <c r="T10" s="21">
        <f t="shared" si="0"/>
        <v>60000</v>
      </c>
      <c r="U10" s="21">
        <f t="shared" si="0"/>
        <v>60000</v>
      </c>
      <c r="V10" s="21">
        <f t="shared" si="0"/>
        <v>60000</v>
      </c>
      <c r="W10" s="21">
        <f t="shared" si="0"/>
        <v>60000</v>
      </c>
      <c r="X10" s="21">
        <f t="shared" si="0"/>
        <v>60000</v>
      </c>
      <c r="Y10" s="21">
        <f t="shared" si="0"/>
        <v>60000</v>
      </c>
      <c r="Z10" s="21">
        <f t="shared" si="0"/>
        <v>60000</v>
      </c>
      <c r="AA10" s="21">
        <f t="shared" si="0"/>
        <v>60000</v>
      </c>
      <c r="AB10" s="21">
        <f t="shared" si="0"/>
        <v>60000</v>
      </c>
      <c r="AC10" s="21">
        <f t="shared" si="0"/>
        <v>60000</v>
      </c>
      <c r="AD10" s="21">
        <f t="shared" si="0"/>
        <v>60000</v>
      </c>
      <c r="AE10" s="21">
        <f>+AE8+AE9-AE7</f>
        <v>60000</v>
      </c>
      <c r="AF10" s="21">
        <f t="shared" ref="AF10" si="1">+AF8+AF9-AF7</f>
        <v>60000</v>
      </c>
      <c r="AG10" s="21">
        <f t="shared" ref="AG10" si="2">+AG8+AG9-AG7</f>
        <v>60000</v>
      </c>
      <c r="AH10" s="21">
        <f t="shared" ref="AH10" si="3">+AH8+AH9-AH7</f>
        <v>60000</v>
      </c>
      <c r="AI10" s="21">
        <f t="shared" ref="AI10" si="4">+AI8+AI9-AI7</f>
        <v>60000</v>
      </c>
      <c r="AJ10" s="21">
        <f t="shared" ref="AJ10" si="5">+AJ8+AJ9-AJ7</f>
        <v>60000</v>
      </c>
      <c r="AK10" s="21">
        <f t="shared" ref="AK10" si="6">+AK8+AK9-AK7</f>
        <v>60000</v>
      </c>
      <c r="AL10" s="21">
        <f>+AL8+AL9-AL7</f>
        <v>60000</v>
      </c>
    </row>
    <row r="11" spans="2:38" x14ac:dyDescent="0.25"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2:38" x14ac:dyDescent="0.25">
      <c r="B12" s="18" t="s">
        <v>58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38" x14ac:dyDescent="0.25">
      <c r="B13" s="18" t="s">
        <v>59</v>
      </c>
      <c r="C13" s="22"/>
      <c r="D13" s="22"/>
      <c r="E13" s="22"/>
      <c r="F13" s="25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x14ac:dyDescent="0.25">
      <c r="B14" s="18" t="s">
        <v>60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x14ac:dyDescent="0.25">
      <c r="B15" s="16" t="s">
        <v>61</v>
      </c>
      <c r="C15" s="21">
        <f>+C13+C12-C14</f>
        <v>0</v>
      </c>
      <c r="D15" s="21">
        <f t="shared" ref="D15:AD15" si="7">+D13+D12-D14</f>
        <v>0</v>
      </c>
      <c r="E15" s="21">
        <f t="shared" si="7"/>
        <v>0</v>
      </c>
      <c r="F15" s="21">
        <f t="shared" si="7"/>
        <v>0</v>
      </c>
      <c r="G15" s="21">
        <f t="shared" si="7"/>
        <v>0</v>
      </c>
      <c r="H15" s="21">
        <f t="shared" si="7"/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0</v>
      </c>
      <c r="AE15" s="21">
        <f>+AE13+AE12-AE14</f>
        <v>0</v>
      </c>
      <c r="AF15" s="21">
        <f t="shared" ref="AF15" si="8">+AF13+AF12-AF14</f>
        <v>0</v>
      </c>
      <c r="AG15" s="21">
        <f t="shared" ref="AG15" si="9">+AG13+AG12-AG14</f>
        <v>0</v>
      </c>
      <c r="AH15" s="21">
        <f t="shared" ref="AH15" si="10">+AH13+AH12-AH14</f>
        <v>0</v>
      </c>
      <c r="AI15" s="21">
        <f t="shared" ref="AI15" si="11">+AI13+AI12-AI14</f>
        <v>0</v>
      </c>
      <c r="AJ15" s="21">
        <f t="shared" ref="AJ15" si="12">+AJ13+AJ12-AJ14</f>
        <v>0</v>
      </c>
      <c r="AK15" s="21">
        <f t="shared" ref="AK15" si="13">+AK13+AK12-AK14</f>
        <v>0</v>
      </c>
      <c r="AL15" s="21">
        <f>+AL13+AL12-AL14</f>
        <v>0</v>
      </c>
    </row>
    <row r="16" spans="2:38" x14ac:dyDescent="0.25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2:38" x14ac:dyDescent="0.25">
      <c r="B17" s="16" t="s">
        <v>62</v>
      </c>
      <c r="C17" s="21">
        <f>+C10-C15</f>
        <v>60000</v>
      </c>
      <c r="D17" s="21">
        <f t="shared" ref="D17:AD17" si="14">+D10-D15</f>
        <v>60000</v>
      </c>
      <c r="E17" s="21">
        <f t="shared" si="14"/>
        <v>60000</v>
      </c>
      <c r="F17" s="21">
        <f t="shared" si="14"/>
        <v>60000</v>
      </c>
      <c r="G17" s="21">
        <f t="shared" si="14"/>
        <v>60000</v>
      </c>
      <c r="H17" s="21">
        <f t="shared" si="14"/>
        <v>60000</v>
      </c>
      <c r="I17" s="21">
        <f t="shared" si="14"/>
        <v>60000</v>
      </c>
      <c r="J17" s="21">
        <f t="shared" si="14"/>
        <v>60000</v>
      </c>
      <c r="K17" s="21">
        <f t="shared" si="14"/>
        <v>60000</v>
      </c>
      <c r="L17" s="21">
        <f t="shared" si="14"/>
        <v>60000</v>
      </c>
      <c r="M17" s="21">
        <f t="shared" si="14"/>
        <v>60000</v>
      </c>
      <c r="N17" s="21">
        <f t="shared" si="14"/>
        <v>60000</v>
      </c>
      <c r="O17" s="21">
        <f t="shared" si="14"/>
        <v>60000</v>
      </c>
      <c r="P17" s="21">
        <f t="shared" si="14"/>
        <v>60000</v>
      </c>
      <c r="Q17" s="21">
        <f t="shared" si="14"/>
        <v>60000</v>
      </c>
      <c r="R17" s="21">
        <f t="shared" si="14"/>
        <v>60000</v>
      </c>
      <c r="S17" s="21">
        <f t="shared" si="14"/>
        <v>60000</v>
      </c>
      <c r="T17" s="21">
        <f t="shared" si="14"/>
        <v>60000</v>
      </c>
      <c r="U17" s="21">
        <f t="shared" si="14"/>
        <v>60000</v>
      </c>
      <c r="V17" s="21">
        <f t="shared" si="14"/>
        <v>60000</v>
      </c>
      <c r="W17" s="21">
        <f t="shared" si="14"/>
        <v>60000</v>
      </c>
      <c r="X17" s="21">
        <f t="shared" si="14"/>
        <v>60000</v>
      </c>
      <c r="Y17" s="21">
        <f t="shared" si="14"/>
        <v>60000</v>
      </c>
      <c r="Z17" s="21">
        <f t="shared" si="14"/>
        <v>60000</v>
      </c>
      <c r="AA17" s="21">
        <f t="shared" si="14"/>
        <v>60000</v>
      </c>
      <c r="AB17" s="21">
        <f t="shared" si="14"/>
        <v>60000</v>
      </c>
      <c r="AC17" s="21">
        <f t="shared" si="14"/>
        <v>60000</v>
      </c>
      <c r="AD17" s="21">
        <f t="shared" si="14"/>
        <v>60000</v>
      </c>
      <c r="AE17" s="21">
        <f>+AE10-AE15</f>
        <v>60000</v>
      </c>
      <c r="AF17" s="21">
        <f t="shared" ref="AF17:AK17" si="15">+AF10-AF15</f>
        <v>60000</v>
      </c>
      <c r="AG17" s="21">
        <f t="shared" si="15"/>
        <v>60000</v>
      </c>
      <c r="AH17" s="21">
        <f t="shared" si="15"/>
        <v>60000</v>
      </c>
      <c r="AI17" s="21">
        <f t="shared" si="15"/>
        <v>60000</v>
      </c>
      <c r="AJ17" s="21">
        <f t="shared" si="15"/>
        <v>60000</v>
      </c>
      <c r="AK17" s="21">
        <f t="shared" si="15"/>
        <v>60000</v>
      </c>
      <c r="AL17" s="21">
        <f>+AL10-AL15</f>
        <v>60000</v>
      </c>
    </row>
    <row r="18" spans="2:38" x14ac:dyDescent="0.2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38" x14ac:dyDescent="0.25">
      <c r="B19" s="18" t="s">
        <v>63</v>
      </c>
      <c r="C19" s="7">
        <f>+'M_Costi Gestione'!H3</f>
        <v>3000</v>
      </c>
      <c r="D19" s="7">
        <f>+'M_Costi Gestione'!I3</f>
        <v>3000</v>
      </c>
      <c r="E19" s="7">
        <f>+'M_Costi Gestione'!J3</f>
        <v>3000</v>
      </c>
      <c r="F19" s="251">
        <f>+'M_Costi Gestione'!K3</f>
        <v>3000</v>
      </c>
      <c r="G19" s="7">
        <f>+'M_Costi Gestione'!L3</f>
        <v>3000</v>
      </c>
      <c r="H19" s="7">
        <f>+'M_Costi Gestione'!M3</f>
        <v>3000</v>
      </c>
      <c r="I19" s="7">
        <f>+'M_Costi Gestione'!N3</f>
        <v>3000</v>
      </c>
      <c r="J19" s="7">
        <f>+'M_Costi Gestione'!O3</f>
        <v>3000</v>
      </c>
      <c r="K19" s="7">
        <f>+'M_Costi Gestione'!P3</f>
        <v>3000</v>
      </c>
      <c r="L19" s="7">
        <f>+'M_Costi Gestione'!Q3</f>
        <v>3000</v>
      </c>
      <c r="M19" s="7">
        <f>+'M_Costi Gestione'!R3</f>
        <v>3000</v>
      </c>
      <c r="N19" s="7">
        <f>+'M_Costi Gestione'!S3</f>
        <v>3000</v>
      </c>
      <c r="O19" s="7">
        <f>+'M_Costi Gestione'!T3</f>
        <v>3000</v>
      </c>
      <c r="P19" s="7">
        <f>+'M_Costi Gestione'!U3</f>
        <v>3000</v>
      </c>
      <c r="Q19" s="7">
        <f>+'M_Costi Gestione'!V3</f>
        <v>3000</v>
      </c>
      <c r="R19" s="7">
        <f>+'M_Costi Gestione'!W3</f>
        <v>3000</v>
      </c>
      <c r="S19" s="7">
        <f>+'M_Costi Gestione'!X3</f>
        <v>3000</v>
      </c>
      <c r="T19" s="7">
        <f>+'M_Costi Gestione'!Y3</f>
        <v>3000</v>
      </c>
      <c r="U19" s="7">
        <f>+'M_Costi Gestione'!Z3</f>
        <v>3000</v>
      </c>
      <c r="V19" s="7">
        <f>+'M_Costi Gestione'!AA3</f>
        <v>3000</v>
      </c>
      <c r="W19" s="7">
        <f>+'M_Costi Gestione'!AB3</f>
        <v>3000</v>
      </c>
      <c r="X19" s="7">
        <f>+'M_Costi Gestione'!AC3</f>
        <v>3000</v>
      </c>
      <c r="Y19" s="7">
        <f>+'M_Costi Gestione'!AD3</f>
        <v>3000</v>
      </c>
      <c r="Z19" s="7">
        <f>+'M_Costi Gestione'!AE3</f>
        <v>3000</v>
      </c>
      <c r="AA19" s="7">
        <f>+'M_Costi Gestione'!AF3</f>
        <v>3000</v>
      </c>
      <c r="AB19" s="7">
        <f>+'M_Costi Gestione'!AG3</f>
        <v>3000</v>
      </c>
      <c r="AC19" s="7">
        <f>+'M_Costi Gestione'!AH3</f>
        <v>3000</v>
      </c>
      <c r="AD19" s="7">
        <f>+'M_Costi Gestione'!AI3</f>
        <v>3000</v>
      </c>
      <c r="AE19" s="7">
        <f>+'M_Costi Gestione'!AJ3</f>
        <v>3000</v>
      </c>
      <c r="AF19" s="7">
        <f>+'M_Costi Gestione'!AK3</f>
        <v>3000</v>
      </c>
      <c r="AG19" s="7">
        <f>+'M_Costi Gestione'!AL3</f>
        <v>3000</v>
      </c>
      <c r="AH19" s="7">
        <f>+'M_Costi Gestione'!AM3</f>
        <v>3000</v>
      </c>
      <c r="AI19" s="7">
        <f>+'M_Costi Gestione'!AN3</f>
        <v>3000</v>
      </c>
      <c r="AJ19" s="7">
        <f>+'M_Costi Gestione'!AO3</f>
        <v>3000</v>
      </c>
      <c r="AK19" s="7">
        <f>+'M_Costi Gestione'!AP3</f>
        <v>3000</v>
      </c>
      <c r="AL19" s="7">
        <f>+'M_Costi Gestione'!AQ3</f>
        <v>3000</v>
      </c>
    </row>
    <row r="20" spans="2:38" x14ac:dyDescent="0.25">
      <c r="B20" s="18" t="s">
        <v>64</v>
      </c>
      <c r="C20" s="7">
        <f>+'M_Costi Gestione'!H4</f>
        <v>3000</v>
      </c>
      <c r="D20" s="7">
        <f>+'M_Costi Gestione'!I4</f>
        <v>3000</v>
      </c>
      <c r="E20" s="7">
        <f>+'M_Costi Gestione'!J4</f>
        <v>3000</v>
      </c>
      <c r="F20" s="251">
        <f>+'M_Costi Gestione'!K4</f>
        <v>3000</v>
      </c>
      <c r="G20" s="7">
        <f>+'M_Costi Gestione'!L4</f>
        <v>3000</v>
      </c>
      <c r="H20" s="7">
        <f>+'M_Costi Gestione'!M4</f>
        <v>3000</v>
      </c>
      <c r="I20" s="7">
        <f>+'M_Costi Gestione'!N4</f>
        <v>3000</v>
      </c>
      <c r="J20" s="7">
        <f>+'M_Costi Gestione'!O4</f>
        <v>3000</v>
      </c>
      <c r="K20" s="7">
        <f>+'M_Costi Gestione'!P4</f>
        <v>3000</v>
      </c>
      <c r="L20" s="7">
        <f>+'M_Costi Gestione'!Q4</f>
        <v>3000</v>
      </c>
      <c r="M20" s="7">
        <f>+'M_Costi Gestione'!R4</f>
        <v>3000</v>
      </c>
      <c r="N20" s="7">
        <f>+'M_Costi Gestione'!S4</f>
        <v>3000</v>
      </c>
      <c r="O20" s="7">
        <f>+'M_Costi Gestione'!T4</f>
        <v>3000</v>
      </c>
      <c r="P20" s="7">
        <f>+'M_Costi Gestione'!U4</f>
        <v>3000</v>
      </c>
      <c r="Q20" s="7">
        <f>+'M_Costi Gestione'!V4</f>
        <v>3000</v>
      </c>
      <c r="R20" s="7">
        <f>+'M_Costi Gestione'!W4</f>
        <v>3000</v>
      </c>
      <c r="S20" s="7">
        <f>+'M_Costi Gestione'!X4</f>
        <v>3000</v>
      </c>
      <c r="T20" s="7">
        <f>+'M_Costi Gestione'!Y4</f>
        <v>3000</v>
      </c>
      <c r="U20" s="7">
        <f>+'M_Costi Gestione'!Z4</f>
        <v>3000</v>
      </c>
      <c r="V20" s="7">
        <f>+'M_Costi Gestione'!AA4</f>
        <v>3000</v>
      </c>
      <c r="W20" s="7">
        <f>+'M_Costi Gestione'!AB4</f>
        <v>3000</v>
      </c>
      <c r="X20" s="7">
        <f>+'M_Costi Gestione'!AC4</f>
        <v>3000</v>
      </c>
      <c r="Y20" s="7">
        <f>+'M_Costi Gestione'!AD4</f>
        <v>3000</v>
      </c>
      <c r="Z20" s="7">
        <f>+'M_Costi Gestione'!AE4</f>
        <v>3000</v>
      </c>
      <c r="AA20" s="7">
        <f>+'M_Costi Gestione'!AF4</f>
        <v>3000</v>
      </c>
      <c r="AB20" s="7">
        <f>+'M_Costi Gestione'!AG4</f>
        <v>3000</v>
      </c>
      <c r="AC20" s="7">
        <f>+'M_Costi Gestione'!AH4</f>
        <v>3000</v>
      </c>
      <c r="AD20" s="7">
        <f>+'M_Costi Gestione'!AI4</f>
        <v>3000</v>
      </c>
      <c r="AE20" s="7">
        <f>+'M_Costi Gestione'!AJ4</f>
        <v>3000</v>
      </c>
      <c r="AF20" s="7">
        <f>+'M_Costi Gestione'!AK4</f>
        <v>3000</v>
      </c>
      <c r="AG20" s="7">
        <f>+'M_Costi Gestione'!AL4</f>
        <v>3000</v>
      </c>
      <c r="AH20" s="7">
        <f>+'M_Costi Gestione'!AM4</f>
        <v>3000</v>
      </c>
      <c r="AI20" s="7">
        <f>+'M_Costi Gestione'!AN4</f>
        <v>3000</v>
      </c>
      <c r="AJ20" s="7">
        <f>+'M_Costi Gestione'!AO4</f>
        <v>3000</v>
      </c>
      <c r="AK20" s="7">
        <f>+'M_Costi Gestione'!AP4</f>
        <v>3000</v>
      </c>
      <c r="AL20" s="7">
        <f>+'M_Costi Gestione'!AQ4</f>
        <v>3000</v>
      </c>
    </row>
    <row r="21" spans="2:38" x14ac:dyDescent="0.25">
      <c r="B21" s="18" t="s">
        <v>65</v>
      </c>
      <c r="C21" s="7">
        <f>+'M_Costi Gestione'!H5</f>
        <v>3000</v>
      </c>
      <c r="D21" s="7">
        <f>+'M_Costi Gestione'!I5</f>
        <v>3000</v>
      </c>
      <c r="E21" s="7">
        <f>+'M_Costi Gestione'!J5</f>
        <v>3000</v>
      </c>
      <c r="F21" s="251">
        <f>+'M_Costi Gestione'!K5</f>
        <v>3000</v>
      </c>
      <c r="G21" s="7">
        <f>+'M_Costi Gestione'!L5</f>
        <v>3000</v>
      </c>
      <c r="H21" s="7">
        <f>+'M_Costi Gestione'!M5</f>
        <v>3000</v>
      </c>
      <c r="I21" s="7">
        <f>+'M_Costi Gestione'!N5</f>
        <v>3000</v>
      </c>
      <c r="J21" s="7">
        <f>+'M_Costi Gestione'!O5</f>
        <v>3000</v>
      </c>
      <c r="K21" s="7">
        <f>+'M_Costi Gestione'!P5</f>
        <v>3000</v>
      </c>
      <c r="L21" s="7">
        <f>+'M_Costi Gestione'!Q5</f>
        <v>3000</v>
      </c>
      <c r="M21" s="7">
        <f>+'M_Costi Gestione'!R5</f>
        <v>3000</v>
      </c>
      <c r="N21" s="7">
        <f>+'M_Costi Gestione'!S5</f>
        <v>3000</v>
      </c>
      <c r="O21" s="7">
        <f>+'M_Costi Gestione'!T5</f>
        <v>3000</v>
      </c>
      <c r="P21" s="7">
        <f>+'M_Costi Gestione'!U5</f>
        <v>3000</v>
      </c>
      <c r="Q21" s="7">
        <f>+'M_Costi Gestione'!V5</f>
        <v>3000</v>
      </c>
      <c r="R21" s="7">
        <f>+'M_Costi Gestione'!W5</f>
        <v>3000</v>
      </c>
      <c r="S21" s="7">
        <f>+'M_Costi Gestione'!X5</f>
        <v>3000</v>
      </c>
      <c r="T21" s="7">
        <f>+'M_Costi Gestione'!Y5</f>
        <v>3000</v>
      </c>
      <c r="U21" s="7">
        <f>+'M_Costi Gestione'!Z5</f>
        <v>3000</v>
      </c>
      <c r="V21" s="7">
        <f>+'M_Costi Gestione'!AA5</f>
        <v>3000</v>
      </c>
      <c r="W21" s="7">
        <f>+'M_Costi Gestione'!AB5</f>
        <v>3000</v>
      </c>
      <c r="X21" s="7">
        <f>+'M_Costi Gestione'!AC5</f>
        <v>3000</v>
      </c>
      <c r="Y21" s="7">
        <f>+'M_Costi Gestione'!AD5</f>
        <v>3000</v>
      </c>
      <c r="Z21" s="7">
        <f>+'M_Costi Gestione'!AE5</f>
        <v>3000</v>
      </c>
      <c r="AA21" s="7">
        <f>+'M_Costi Gestione'!AF5</f>
        <v>3000</v>
      </c>
      <c r="AB21" s="7">
        <f>+'M_Costi Gestione'!AG5</f>
        <v>3000</v>
      </c>
      <c r="AC21" s="7">
        <f>+'M_Costi Gestione'!AH5</f>
        <v>3000</v>
      </c>
      <c r="AD21" s="7">
        <f>+'M_Costi Gestione'!AI5</f>
        <v>3000</v>
      </c>
      <c r="AE21" s="7">
        <f>+'M_Costi Gestione'!AJ5</f>
        <v>3000</v>
      </c>
      <c r="AF21" s="7">
        <f>+'M_Costi Gestione'!AK5</f>
        <v>3000</v>
      </c>
      <c r="AG21" s="7">
        <f>+'M_Costi Gestione'!AL5</f>
        <v>3000</v>
      </c>
      <c r="AH21" s="7">
        <f>+'M_Costi Gestione'!AM5</f>
        <v>3000</v>
      </c>
      <c r="AI21" s="7">
        <f>+'M_Costi Gestione'!AN5</f>
        <v>3000</v>
      </c>
      <c r="AJ21" s="7">
        <f>+'M_Costi Gestione'!AO5</f>
        <v>3000</v>
      </c>
      <c r="AK21" s="7">
        <f>+'M_Costi Gestione'!AP5</f>
        <v>3000</v>
      </c>
      <c r="AL21" s="7">
        <f>+'M_Costi Gestione'!AQ5</f>
        <v>3000</v>
      </c>
    </row>
    <row r="22" spans="2:38" x14ac:dyDescent="0.25">
      <c r="B22" s="16" t="s">
        <v>66</v>
      </c>
      <c r="C22" s="21">
        <f>SUM(C19:C21)</f>
        <v>9000</v>
      </c>
      <c r="D22" s="21">
        <f t="shared" ref="D22:AD22" si="16">SUM(D19:D21)</f>
        <v>9000</v>
      </c>
      <c r="E22" s="21">
        <f t="shared" si="16"/>
        <v>9000</v>
      </c>
      <c r="F22" s="21">
        <f t="shared" si="16"/>
        <v>9000</v>
      </c>
      <c r="G22" s="21">
        <f t="shared" si="16"/>
        <v>9000</v>
      </c>
      <c r="H22" s="21">
        <f t="shared" si="16"/>
        <v>9000</v>
      </c>
      <c r="I22" s="21">
        <f t="shared" si="16"/>
        <v>9000</v>
      </c>
      <c r="J22" s="21">
        <f t="shared" si="16"/>
        <v>9000</v>
      </c>
      <c r="K22" s="21">
        <f t="shared" si="16"/>
        <v>9000</v>
      </c>
      <c r="L22" s="21">
        <f t="shared" si="16"/>
        <v>9000</v>
      </c>
      <c r="M22" s="21">
        <f t="shared" si="16"/>
        <v>9000</v>
      </c>
      <c r="N22" s="21">
        <f t="shared" si="16"/>
        <v>9000</v>
      </c>
      <c r="O22" s="21">
        <f t="shared" si="16"/>
        <v>9000</v>
      </c>
      <c r="P22" s="21">
        <f t="shared" si="16"/>
        <v>9000</v>
      </c>
      <c r="Q22" s="21">
        <f t="shared" si="16"/>
        <v>9000</v>
      </c>
      <c r="R22" s="21">
        <f t="shared" si="16"/>
        <v>9000</v>
      </c>
      <c r="S22" s="21">
        <f t="shared" si="16"/>
        <v>9000</v>
      </c>
      <c r="T22" s="21">
        <f t="shared" si="16"/>
        <v>9000</v>
      </c>
      <c r="U22" s="21">
        <f t="shared" si="16"/>
        <v>9000</v>
      </c>
      <c r="V22" s="21">
        <f t="shared" si="16"/>
        <v>9000</v>
      </c>
      <c r="W22" s="21">
        <f t="shared" si="16"/>
        <v>9000</v>
      </c>
      <c r="X22" s="21">
        <f t="shared" si="16"/>
        <v>9000</v>
      </c>
      <c r="Y22" s="21">
        <f t="shared" si="16"/>
        <v>9000</v>
      </c>
      <c r="Z22" s="21">
        <f t="shared" si="16"/>
        <v>9000</v>
      </c>
      <c r="AA22" s="21">
        <f t="shared" si="16"/>
        <v>9000</v>
      </c>
      <c r="AB22" s="21">
        <f t="shared" si="16"/>
        <v>9000</v>
      </c>
      <c r="AC22" s="21">
        <f t="shared" si="16"/>
        <v>9000</v>
      </c>
      <c r="AD22" s="21">
        <f t="shared" si="16"/>
        <v>9000</v>
      </c>
      <c r="AE22" s="21">
        <f>SUM(AE19:AE21)</f>
        <v>9000</v>
      </c>
      <c r="AF22" s="21">
        <f t="shared" ref="AF22" si="17">SUM(AF19:AF21)</f>
        <v>9000</v>
      </c>
      <c r="AG22" s="21">
        <f t="shared" ref="AG22" si="18">SUM(AG19:AG21)</f>
        <v>9000</v>
      </c>
      <c r="AH22" s="21">
        <f t="shared" ref="AH22" si="19">SUM(AH19:AH21)</f>
        <v>9000</v>
      </c>
      <c r="AI22" s="21">
        <f t="shared" ref="AI22" si="20">SUM(AI19:AI21)</f>
        <v>9000</v>
      </c>
      <c r="AJ22" s="21">
        <f t="shared" ref="AJ22" si="21">SUM(AJ19:AJ21)</f>
        <v>9000</v>
      </c>
      <c r="AK22" s="21">
        <f t="shared" ref="AK22" si="22">SUM(AK19:AK21)</f>
        <v>9000</v>
      </c>
      <c r="AL22" s="21">
        <f>SUM(AL19:AL21)</f>
        <v>9000</v>
      </c>
    </row>
    <row r="23" spans="2:38" x14ac:dyDescent="0.25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2:38" x14ac:dyDescent="0.25">
      <c r="B24" s="18" t="s">
        <v>67</v>
      </c>
      <c r="C24" s="7">
        <f>+'M_Costi Gestione'!H6</f>
        <v>0</v>
      </c>
      <c r="D24" s="7">
        <f>+'M_Costi Gestione'!I6</f>
        <v>0</v>
      </c>
      <c r="E24" s="7">
        <f>+'M_Costi Gestione'!J6</f>
        <v>0</v>
      </c>
      <c r="F24" s="251">
        <f>+'M_Costi Gestione'!K6</f>
        <v>0</v>
      </c>
      <c r="G24" s="7">
        <f>+'M_Costi Gestione'!L6</f>
        <v>0</v>
      </c>
      <c r="H24" s="7">
        <f>+'M_Costi Gestione'!M6</f>
        <v>0</v>
      </c>
      <c r="I24" s="7">
        <f>+'M_Costi Gestione'!N6</f>
        <v>0</v>
      </c>
      <c r="J24" s="7">
        <f>+'M_Costi Gestione'!O6</f>
        <v>0</v>
      </c>
      <c r="K24" s="7">
        <f>+'M_Costi Gestione'!P6</f>
        <v>0</v>
      </c>
      <c r="L24" s="7">
        <f>+'M_Costi Gestione'!Q6</f>
        <v>0</v>
      </c>
      <c r="M24" s="7">
        <f>+'M_Costi Gestione'!R6</f>
        <v>0</v>
      </c>
      <c r="N24" s="7">
        <f>+'M_Costi Gestione'!S6</f>
        <v>0</v>
      </c>
      <c r="O24" s="7">
        <f>+'M_Costi Gestione'!T6</f>
        <v>0</v>
      </c>
      <c r="P24" s="7">
        <f>+'M_Costi Gestione'!U6</f>
        <v>0</v>
      </c>
      <c r="Q24" s="7">
        <f>+'M_Costi Gestione'!V6</f>
        <v>0</v>
      </c>
      <c r="R24" s="7">
        <f>+'M_Costi Gestione'!W6</f>
        <v>0</v>
      </c>
      <c r="S24" s="7">
        <f>+'M_Costi Gestione'!X6</f>
        <v>0</v>
      </c>
      <c r="T24" s="7">
        <f>+'M_Costi Gestione'!Y6</f>
        <v>0</v>
      </c>
      <c r="U24" s="7">
        <f>+'M_Costi Gestione'!Z6</f>
        <v>0</v>
      </c>
      <c r="V24" s="7">
        <f>+'M_Costi Gestione'!AA6</f>
        <v>0</v>
      </c>
      <c r="W24" s="7">
        <f>+'M_Costi Gestione'!AB6</f>
        <v>0</v>
      </c>
      <c r="X24" s="7">
        <f>+'M_Costi Gestione'!AC6</f>
        <v>0</v>
      </c>
      <c r="Y24" s="7">
        <f>+'M_Costi Gestione'!AD6</f>
        <v>0</v>
      </c>
      <c r="Z24" s="7">
        <f>+'M_Costi Gestione'!AE6</f>
        <v>0</v>
      </c>
      <c r="AA24" s="7">
        <f>+'M_Costi Gestione'!AF6</f>
        <v>0</v>
      </c>
      <c r="AB24" s="7">
        <f>+'M_Costi Gestione'!AG6</f>
        <v>0</v>
      </c>
      <c r="AC24" s="7">
        <f>+'M_Costi Gestione'!AH6</f>
        <v>0</v>
      </c>
      <c r="AD24" s="7">
        <f>+'M_Costi Gestione'!AI6</f>
        <v>0</v>
      </c>
      <c r="AE24" s="7">
        <f>+'M_Costi Gestione'!AJ6</f>
        <v>0</v>
      </c>
      <c r="AF24" s="7">
        <f>+'M_Costi Gestione'!AK6</f>
        <v>0</v>
      </c>
      <c r="AG24" s="7">
        <f>+'M_Costi Gestione'!AL6</f>
        <v>0</v>
      </c>
      <c r="AH24" s="7">
        <f>+'M_Costi Gestione'!AM6</f>
        <v>0</v>
      </c>
      <c r="AI24" s="7">
        <f>+'M_Costi Gestione'!AN6</f>
        <v>0</v>
      </c>
      <c r="AJ24" s="7">
        <f>+'M_Costi Gestione'!AO6</f>
        <v>0</v>
      </c>
      <c r="AK24" s="7">
        <f>+'M_Costi Gestione'!AP6</f>
        <v>0</v>
      </c>
      <c r="AL24" s="7">
        <f>+'M_Costi Gestione'!AQ6</f>
        <v>0</v>
      </c>
    </row>
    <row r="25" spans="2:38" x14ac:dyDescent="0.25">
      <c r="B25" s="18" t="s">
        <v>68</v>
      </c>
      <c r="C25" s="7">
        <f>+'M_Costi Gestione'!H7</f>
        <v>5000</v>
      </c>
      <c r="D25" s="7">
        <f>+'M_Costi Gestione'!I7</f>
        <v>5000</v>
      </c>
      <c r="E25" s="7">
        <f>+'M_Costi Gestione'!J7</f>
        <v>5000</v>
      </c>
      <c r="F25" s="251">
        <f>+'M_Costi Gestione'!K7</f>
        <v>5000</v>
      </c>
      <c r="G25" s="7">
        <f>+'M_Costi Gestione'!L7</f>
        <v>5000</v>
      </c>
      <c r="H25" s="7">
        <f>+'M_Costi Gestione'!M7</f>
        <v>5000</v>
      </c>
      <c r="I25" s="7">
        <f>+'M_Costi Gestione'!N7</f>
        <v>5000</v>
      </c>
      <c r="J25" s="7">
        <f>+'M_Costi Gestione'!O7</f>
        <v>5000</v>
      </c>
      <c r="K25" s="7">
        <f>+'M_Costi Gestione'!P7</f>
        <v>5000</v>
      </c>
      <c r="L25" s="7">
        <f>+'M_Costi Gestione'!Q7</f>
        <v>5000</v>
      </c>
      <c r="M25" s="7">
        <f>+'M_Costi Gestione'!R7</f>
        <v>5000</v>
      </c>
      <c r="N25" s="7">
        <f>+'M_Costi Gestione'!S7</f>
        <v>5000</v>
      </c>
      <c r="O25" s="7">
        <f>+'M_Costi Gestione'!T7</f>
        <v>5000</v>
      </c>
      <c r="P25" s="7">
        <f>+'M_Costi Gestione'!U7</f>
        <v>5000</v>
      </c>
      <c r="Q25" s="7">
        <f>+'M_Costi Gestione'!V7</f>
        <v>5000</v>
      </c>
      <c r="R25" s="7">
        <f>+'M_Costi Gestione'!W7</f>
        <v>5000</v>
      </c>
      <c r="S25" s="7">
        <f>+'M_Costi Gestione'!X7</f>
        <v>5000</v>
      </c>
      <c r="T25" s="7">
        <f>+'M_Costi Gestione'!Y7</f>
        <v>5000</v>
      </c>
      <c r="U25" s="7">
        <f>+'M_Costi Gestione'!Z7</f>
        <v>5000</v>
      </c>
      <c r="V25" s="7">
        <f>+'M_Costi Gestione'!AA7</f>
        <v>5000</v>
      </c>
      <c r="W25" s="7">
        <f>+'M_Costi Gestione'!AB7</f>
        <v>5000</v>
      </c>
      <c r="X25" s="7">
        <f>+'M_Costi Gestione'!AC7</f>
        <v>5000</v>
      </c>
      <c r="Y25" s="7">
        <f>+'M_Costi Gestione'!AD7</f>
        <v>5000</v>
      </c>
      <c r="Z25" s="7">
        <f>+'M_Costi Gestione'!AE7</f>
        <v>5000</v>
      </c>
      <c r="AA25" s="7">
        <f>+'M_Costi Gestione'!AF7</f>
        <v>5000</v>
      </c>
      <c r="AB25" s="7">
        <f>+'M_Costi Gestione'!AG7</f>
        <v>5000</v>
      </c>
      <c r="AC25" s="7">
        <f>+'M_Costi Gestione'!AH7</f>
        <v>5000</v>
      </c>
      <c r="AD25" s="7">
        <f>+'M_Costi Gestione'!AI7</f>
        <v>5000</v>
      </c>
      <c r="AE25" s="7">
        <f>+'M_Costi Gestione'!AJ7</f>
        <v>5000</v>
      </c>
      <c r="AF25" s="7">
        <f>+'M_Costi Gestione'!AK7</f>
        <v>5000</v>
      </c>
      <c r="AG25" s="7">
        <f>+'M_Costi Gestione'!AL7</f>
        <v>5000</v>
      </c>
      <c r="AH25" s="7">
        <f>+'M_Costi Gestione'!AM7</f>
        <v>5000</v>
      </c>
      <c r="AI25" s="7">
        <f>+'M_Costi Gestione'!AN7</f>
        <v>5000</v>
      </c>
      <c r="AJ25" s="7">
        <f>+'M_Costi Gestione'!AO7</f>
        <v>5000</v>
      </c>
      <c r="AK25" s="7">
        <f>+'M_Costi Gestione'!AP7</f>
        <v>5000</v>
      </c>
      <c r="AL25" s="7">
        <f>+'M_Costi Gestione'!AQ7</f>
        <v>5000</v>
      </c>
    </row>
    <row r="26" spans="2:38" x14ac:dyDescent="0.25">
      <c r="B26" s="18" t="s">
        <v>69</v>
      </c>
      <c r="C26" s="7">
        <f>+'M_Costi Gestione'!H8</f>
        <v>5000</v>
      </c>
      <c r="D26" s="7">
        <f>+'M_Costi Gestione'!I8</f>
        <v>5000</v>
      </c>
      <c r="E26" s="7">
        <f>+'M_Costi Gestione'!J8</f>
        <v>5000</v>
      </c>
      <c r="F26" s="251">
        <f>+'M_Costi Gestione'!K8</f>
        <v>5000</v>
      </c>
      <c r="G26" s="7">
        <f>+'M_Costi Gestione'!L8</f>
        <v>5000</v>
      </c>
      <c r="H26" s="7">
        <f>+'M_Costi Gestione'!M8</f>
        <v>5000</v>
      </c>
      <c r="I26" s="7">
        <f>+'M_Costi Gestione'!N8</f>
        <v>5000</v>
      </c>
      <c r="J26" s="7">
        <f>+'M_Costi Gestione'!O8</f>
        <v>5000</v>
      </c>
      <c r="K26" s="7">
        <f>+'M_Costi Gestione'!P8</f>
        <v>5000</v>
      </c>
      <c r="L26" s="7">
        <f>+'M_Costi Gestione'!Q8</f>
        <v>5000</v>
      </c>
      <c r="M26" s="7">
        <f>+'M_Costi Gestione'!R8</f>
        <v>5000</v>
      </c>
      <c r="N26" s="7">
        <f>+'M_Costi Gestione'!S8</f>
        <v>5000</v>
      </c>
      <c r="O26" s="7">
        <f>+'M_Costi Gestione'!T8</f>
        <v>5000</v>
      </c>
      <c r="P26" s="7">
        <f>+'M_Costi Gestione'!U8</f>
        <v>5000</v>
      </c>
      <c r="Q26" s="7">
        <f>+'M_Costi Gestione'!V8</f>
        <v>5000</v>
      </c>
      <c r="R26" s="7">
        <f>+'M_Costi Gestione'!W8</f>
        <v>5000</v>
      </c>
      <c r="S26" s="7">
        <f>+'M_Costi Gestione'!X8</f>
        <v>5000</v>
      </c>
      <c r="T26" s="7">
        <f>+'M_Costi Gestione'!Y8</f>
        <v>5000</v>
      </c>
      <c r="U26" s="7">
        <f>+'M_Costi Gestione'!Z8</f>
        <v>5000</v>
      </c>
      <c r="V26" s="7">
        <f>+'M_Costi Gestione'!AA8</f>
        <v>5000</v>
      </c>
      <c r="W26" s="7">
        <f>+'M_Costi Gestione'!AB8</f>
        <v>5000</v>
      </c>
      <c r="X26" s="7">
        <f>+'M_Costi Gestione'!AC8</f>
        <v>5000</v>
      </c>
      <c r="Y26" s="7">
        <f>+'M_Costi Gestione'!AD8</f>
        <v>5000</v>
      </c>
      <c r="Z26" s="7">
        <f>+'M_Costi Gestione'!AE8</f>
        <v>5000</v>
      </c>
      <c r="AA26" s="7">
        <f>+'M_Costi Gestione'!AF8</f>
        <v>5000</v>
      </c>
      <c r="AB26" s="7">
        <f>+'M_Costi Gestione'!AG8</f>
        <v>5000</v>
      </c>
      <c r="AC26" s="7">
        <f>+'M_Costi Gestione'!AH8</f>
        <v>5000</v>
      </c>
      <c r="AD26" s="7">
        <f>+'M_Costi Gestione'!AI8</f>
        <v>5000</v>
      </c>
      <c r="AE26" s="7">
        <f>+'M_Costi Gestione'!AJ8</f>
        <v>5000</v>
      </c>
      <c r="AF26" s="7">
        <f>+'M_Costi Gestione'!AK8</f>
        <v>5000</v>
      </c>
      <c r="AG26" s="7">
        <f>+'M_Costi Gestione'!AL8</f>
        <v>5000</v>
      </c>
      <c r="AH26" s="7">
        <f>+'M_Costi Gestione'!AM8</f>
        <v>5000</v>
      </c>
      <c r="AI26" s="7">
        <f>+'M_Costi Gestione'!AN8</f>
        <v>5000</v>
      </c>
      <c r="AJ26" s="7">
        <f>+'M_Costi Gestione'!AO8</f>
        <v>5000</v>
      </c>
      <c r="AK26" s="7">
        <f>+'M_Costi Gestione'!AP8</f>
        <v>5000</v>
      </c>
      <c r="AL26" s="7">
        <f>+'M_Costi Gestione'!AQ8</f>
        <v>5000</v>
      </c>
    </row>
    <row r="27" spans="2:38" x14ac:dyDescent="0.25">
      <c r="B27" s="18" t="s">
        <v>70</v>
      </c>
      <c r="C27" s="7">
        <f>+'M_Costi Gestione'!H9</f>
        <v>5000</v>
      </c>
      <c r="D27" s="7">
        <f>+'M_Costi Gestione'!I9</f>
        <v>5000</v>
      </c>
      <c r="E27" s="7">
        <f>+'M_Costi Gestione'!J9</f>
        <v>5000</v>
      </c>
      <c r="F27" s="251">
        <f>+'M_Costi Gestione'!K9</f>
        <v>5000</v>
      </c>
      <c r="G27" s="7">
        <f>+'M_Costi Gestione'!L9</f>
        <v>5000</v>
      </c>
      <c r="H27" s="7">
        <f>+'M_Costi Gestione'!M9</f>
        <v>5000</v>
      </c>
      <c r="I27" s="7">
        <f>+'M_Costi Gestione'!N9</f>
        <v>5000</v>
      </c>
      <c r="J27" s="7">
        <f>+'M_Costi Gestione'!O9</f>
        <v>5000</v>
      </c>
      <c r="K27" s="7">
        <f>+'M_Costi Gestione'!P9</f>
        <v>5000</v>
      </c>
      <c r="L27" s="7">
        <f>+'M_Costi Gestione'!Q9</f>
        <v>5000</v>
      </c>
      <c r="M27" s="7">
        <f>+'M_Costi Gestione'!R9</f>
        <v>5000</v>
      </c>
      <c r="N27" s="7">
        <f>+'M_Costi Gestione'!S9</f>
        <v>5000</v>
      </c>
      <c r="O27" s="7">
        <f>+'M_Costi Gestione'!T9</f>
        <v>5000</v>
      </c>
      <c r="P27" s="7">
        <f>+'M_Costi Gestione'!U9</f>
        <v>5000</v>
      </c>
      <c r="Q27" s="7">
        <f>+'M_Costi Gestione'!V9</f>
        <v>5000</v>
      </c>
      <c r="R27" s="7">
        <f>+'M_Costi Gestione'!W9</f>
        <v>5000</v>
      </c>
      <c r="S27" s="7">
        <f>+'M_Costi Gestione'!X9</f>
        <v>5000</v>
      </c>
      <c r="T27" s="7">
        <f>+'M_Costi Gestione'!Y9</f>
        <v>5000</v>
      </c>
      <c r="U27" s="7">
        <f>+'M_Costi Gestione'!Z9</f>
        <v>5000</v>
      </c>
      <c r="V27" s="7">
        <f>+'M_Costi Gestione'!AA9</f>
        <v>5000</v>
      </c>
      <c r="W27" s="7">
        <f>+'M_Costi Gestione'!AB9</f>
        <v>5000</v>
      </c>
      <c r="X27" s="7">
        <f>+'M_Costi Gestione'!AC9</f>
        <v>5000</v>
      </c>
      <c r="Y27" s="7">
        <f>+'M_Costi Gestione'!AD9</f>
        <v>5000</v>
      </c>
      <c r="Z27" s="7">
        <f>+'M_Costi Gestione'!AE9</f>
        <v>5000</v>
      </c>
      <c r="AA27" s="7">
        <f>+'M_Costi Gestione'!AF9</f>
        <v>5000</v>
      </c>
      <c r="AB27" s="7">
        <f>+'M_Costi Gestione'!AG9</f>
        <v>5000</v>
      </c>
      <c r="AC27" s="7">
        <f>+'M_Costi Gestione'!AH9</f>
        <v>5000</v>
      </c>
      <c r="AD27" s="7">
        <f>+'M_Costi Gestione'!AI9</f>
        <v>5000</v>
      </c>
      <c r="AE27" s="7">
        <f>+'M_Costi Gestione'!AJ9</f>
        <v>5000</v>
      </c>
      <c r="AF27" s="7">
        <f>+'M_Costi Gestione'!AK9</f>
        <v>5000</v>
      </c>
      <c r="AG27" s="7">
        <f>+'M_Costi Gestione'!AL9</f>
        <v>5000</v>
      </c>
      <c r="AH27" s="7">
        <f>+'M_Costi Gestione'!AM9</f>
        <v>5000</v>
      </c>
      <c r="AI27" s="7">
        <f>+'M_Costi Gestione'!AN9</f>
        <v>5000</v>
      </c>
      <c r="AJ27" s="7">
        <f>+'M_Costi Gestione'!AO9</f>
        <v>5000</v>
      </c>
      <c r="AK27" s="7">
        <f>+'M_Costi Gestione'!AP9</f>
        <v>5000</v>
      </c>
      <c r="AL27" s="7">
        <f>+'M_Costi Gestione'!AQ9</f>
        <v>5000</v>
      </c>
    </row>
    <row r="28" spans="2:38" x14ac:dyDescent="0.25">
      <c r="B28" s="18" t="s">
        <v>71</v>
      </c>
      <c r="C28" s="7">
        <f>+'M_Costi Gestione'!H10</f>
        <v>5000</v>
      </c>
      <c r="D28" s="7">
        <f>+'M_Costi Gestione'!I10</f>
        <v>5000</v>
      </c>
      <c r="E28" s="7">
        <f>+'M_Costi Gestione'!J10</f>
        <v>5000</v>
      </c>
      <c r="F28" s="251">
        <f>+'M_Costi Gestione'!K10</f>
        <v>5000</v>
      </c>
      <c r="G28" s="7">
        <f>+'M_Costi Gestione'!L10</f>
        <v>5000</v>
      </c>
      <c r="H28" s="7">
        <f>+'M_Costi Gestione'!M10</f>
        <v>5000</v>
      </c>
      <c r="I28" s="7">
        <f>+'M_Costi Gestione'!N10</f>
        <v>5000</v>
      </c>
      <c r="J28" s="7">
        <f>+'M_Costi Gestione'!O10</f>
        <v>5000</v>
      </c>
      <c r="K28" s="7">
        <f>+'M_Costi Gestione'!P10</f>
        <v>5000</v>
      </c>
      <c r="L28" s="7">
        <f>+'M_Costi Gestione'!Q10</f>
        <v>5000</v>
      </c>
      <c r="M28" s="7">
        <f>+'M_Costi Gestione'!R10</f>
        <v>5000</v>
      </c>
      <c r="N28" s="7">
        <f>+'M_Costi Gestione'!S10</f>
        <v>5000</v>
      </c>
      <c r="O28" s="7">
        <f>+'M_Costi Gestione'!T10</f>
        <v>5000</v>
      </c>
      <c r="P28" s="7">
        <f>+'M_Costi Gestione'!U10</f>
        <v>5000</v>
      </c>
      <c r="Q28" s="7">
        <f>+'M_Costi Gestione'!V10</f>
        <v>5000</v>
      </c>
      <c r="R28" s="7">
        <f>+'M_Costi Gestione'!W10</f>
        <v>5000</v>
      </c>
      <c r="S28" s="7">
        <f>+'M_Costi Gestione'!X10</f>
        <v>5000</v>
      </c>
      <c r="T28" s="7">
        <f>+'M_Costi Gestione'!Y10</f>
        <v>5000</v>
      </c>
      <c r="U28" s="7">
        <f>+'M_Costi Gestione'!Z10</f>
        <v>5000</v>
      </c>
      <c r="V28" s="7">
        <f>+'M_Costi Gestione'!AA10</f>
        <v>5000</v>
      </c>
      <c r="W28" s="7">
        <f>+'M_Costi Gestione'!AB10</f>
        <v>5000</v>
      </c>
      <c r="X28" s="7">
        <f>+'M_Costi Gestione'!AC10</f>
        <v>5000</v>
      </c>
      <c r="Y28" s="7">
        <f>+'M_Costi Gestione'!AD10</f>
        <v>5000</v>
      </c>
      <c r="Z28" s="7">
        <f>+'M_Costi Gestione'!AE10</f>
        <v>5000</v>
      </c>
      <c r="AA28" s="7">
        <f>+'M_Costi Gestione'!AF10</f>
        <v>5000</v>
      </c>
      <c r="AB28" s="7">
        <f>+'M_Costi Gestione'!AG10</f>
        <v>5000</v>
      </c>
      <c r="AC28" s="7">
        <f>+'M_Costi Gestione'!AH10</f>
        <v>5000</v>
      </c>
      <c r="AD28" s="7">
        <f>+'M_Costi Gestione'!AI10</f>
        <v>5000</v>
      </c>
      <c r="AE28" s="7">
        <f>+'M_Costi Gestione'!AJ10</f>
        <v>5000</v>
      </c>
      <c r="AF28" s="7">
        <f>+'M_Costi Gestione'!AK10</f>
        <v>5000</v>
      </c>
      <c r="AG28" s="7">
        <f>+'M_Costi Gestione'!AL10</f>
        <v>5000</v>
      </c>
      <c r="AH28" s="7">
        <f>+'M_Costi Gestione'!AM10</f>
        <v>5000</v>
      </c>
      <c r="AI28" s="7">
        <f>+'M_Costi Gestione'!AN10</f>
        <v>5000</v>
      </c>
      <c r="AJ28" s="7">
        <f>+'M_Costi Gestione'!AO10</f>
        <v>5000</v>
      </c>
      <c r="AK28" s="7">
        <f>+'M_Costi Gestione'!AP10</f>
        <v>5000</v>
      </c>
      <c r="AL28" s="7">
        <f>+'M_Costi Gestione'!AQ10</f>
        <v>5000</v>
      </c>
    </row>
    <row r="29" spans="2:38" x14ac:dyDescent="0.25">
      <c r="B29" s="18" t="s">
        <v>72</v>
      </c>
      <c r="C29" s="7">
        <f>+'M_Costi Gestione'!H11</f>
        <v>5000</v>
      </c>
      <c r="D29" s="7">
        <f>+'M_Costi Gestione'!I11</f>
        <v>5000</v>
      </c>
      <c r="E29" s="7">
        <f>+'M_Costi Gestione'!J11</f>
        <v>5000</v>
      </c>
      <c r="F29" s="251">
        <f>+'M_Costi Gestione'!K11</f>
        <v>5000</v>
      </c>
      <c r="G29" s="7">
        <f>+'M_Costi Gestione'!L11</f>
        <v>5000</v>
      </c>
      <c r="H29" s="7">
        <f>+'M_Costi Gestione'!M11</f>
        <v>5000</v>
      </c>
      <c r="I29" s="7">
        <f>+'M_Costi Gestione'!N11</f>
        <v>5000</v>
      </c>
      <c r="J29" s="7">
        <f>+'M_Costi Gestione'!O11</f>
        <v>5000</v>
      </c>
      <c r="K29" s="7">
        <f>+'M_Costi Gestione'!P11</f>
        <v>5000</v>
      </c>
      <c r="L29" s="7">
        <f>+'M_Costi Gestione'!Q11</f>
        <v>5000</v>
      </c>
      <c r="M29" s="7">
        <f>+'M_Costi Gestione'!R11</f>
        <v>5000</v>
      </c>
      <c r="N29" s="7">
        <f>+'M_Costi Gestione'!S11</f>
        <v>5000</v>
      </c>
      <c r="O29" s="7">
        <f>+'M_Costi Gestione'!T11</f>
        <v>5000</v>
      </c>
      <c r="P29" s="7">
        <f>+'M_Costi Gestione'!U11</f>
        <v>5000</v>
      </c>
      <c r="Q29" s="7">
        <f>+'M_Costi Gestione'!V11</f>
        <v>5000</v>
      </c>
      <c r="R29" s="7">
        <f>+'M_Costi Gestione'!W11</f>
        <v>5000</v>
      </c>
      <c r="S29" s="7">
        <f>+'M_Costi Gestione'!X11</f>
        <v>5000</v>
      </c>
      <c r="T29" s="7">
        <f>+'M_Costi Gestione'!Y11</f>
        <v>5000</v>
      </c>
      <c r="U29" s="7">
        <f>+'M_Costi Gestione'!Z11</f>
        <v>5000</v>
      </c>
      <c r="V29" s="7">
        <f>+'M_Costi Gestione'!AA11</f>
        <v>5000</v>
      </c>
      <c r="W29" s="7">
        <f>+'M_Costi Gestione'!AB11</f>
        <v>5000</v>
      </c>
      <c r="X29" s="7">
        <f>+'M_Costi Gestione'!AC11</f>
        <v>5000</v>
      </c>
      <c r="Y29" s="7">
        <f>+'M_Costi Gestione'!AD11</f>
        <v>5000</v>
      </c>
      <c r="Z29" s="7">
        <f>+'M_Costi Gestione'!AE11</f>
        <v>5000</v>
      </c>
      <c r="AA29" s="7">
        <f>+'M_Costi Gestione'!AF11</f>
        <v>5000</v>
      </c>
      <c r="AB29" s="7">
        <f>+'M_Costi Gestione'!AG11</f>
        <v>5000</v>
      </c>
      <c r="AC29" s="7">
        <f>+'M_Costi Gestione'!AH11</f>
        <v>5000</v>
      </c>
      <c r="AD29" s="7">
        <f>+'M_Costi Gestione'!AI11</f>
        <v>5000</v>
      </c>
      <c r="AE29" s="7">
        <f>+'M_Costi Gestione'!AJ11</f>
        <v>5000</v>
      </c>
      <c r="AF29" s="7">
        <f>+'M_Costi Gestione'!AK11</f>
        <v>5000</v>
      </c>
      <c r="AG29" s="7">
        <f>+'M_Costi Gestione'!AL11</f>
        <v>5000</v>
      </c>
      <c r="AH29" s="7">
        <f>+'M_Costi Gestione'!AM11</f>
        <v>5000</v>
      </c>
      <c r="AI29" s="7">
        <f>+'M_Costi Gestione'!AN11</f>
        <v>5000</v>
      </c>
      <c r="AJ29" s="7">
        <f>+'M_Costi Gestione'!AO11</f>
        <v>5000</v>
      </c>
      <c r="AK29" s="7">
        <f>+'M_Costi Gestione'!AP11</f>
        <v>5000</v>
      </c>
      <c r="AL29" s="7">
        <f>+'M_Costi Gestione'!AQ11</f>
        <v>5000</v>
      </c>
    </row>
    <row r="30" spans="2:38" x14ac:dyDescent="0.25">
      <c r="B30" s="18" t="s">
        <v>73</v>
      </c>
      <c r="C30" s="7">
        <f>+'M_Costi Gestione'!H12</f>
        <v>5000</v>
      </c>
      <c r="D30" s="7">
        <f>+'M_Costi Gestione'!I12</f>
        <v>5000</v>
      </c>
      <c r="E30" s="7">
        <f>+'M_Costi Gestione'!J12</f>
        <v>5000</v>
      </c>
      <c r="F30" s="251">
        <f>+'M_Costi Gestione'!K12</f>
        <v>5000</v>
      </c>
      <c r="G30" s="7">
        <f>+'M_Costi Gestione'!L12</f>
        <v>5000</v>
      </c>
      <c r="H30" s="7">
        <f>+'M_Costi Gestione'!M12</f>
        <v>5000</v>
      </c>
      <c r="I30" s="7">
        <f>+'M_Costi Gestione'!N12</f>
        <v>5000</v>
      </c>
      <c r="J30" s="7">
        <f>+'M_Costi Gestione'!O12</f>
        <v>5000</v>
      </c>
      <c r="K30" s="7">
        <f>+'M_Costi Gestione'!P12</f>
        <v>5000</v>
      </c>
      <c r="L30" s="7">
        <f>+'M_Costi Gestione'!Q12</f>
        <v>5000</v>
      </c>
      <c r="M30" s="7">
        <f>+'M_Costi Gestione'!R12</f>
        <v>5000</v>
      </c>
      <c r="N30" s="7">
        <f>+'M_Costi Gestione'!S12</f>
        <v>5000</v>
      </c>
      <c r="O30" s="7">
        <f>+'M_Costi Gestione'!T12</f>
        <v>5000</v>
      </c>
      <c r="P30" s="7">
        <f>+'M_Costi Gestione'!U12</f>
        <v>5000</v>
      </c>
      <c r="Q30" s="7">
        <f>+'M_Costi Gestione'!V12</f>
        <v>5000</v>
      </c>
      <c r="R30" s="7">
        <f>+'M_Costi Gestione'!W12</f>
        <v>5000</v>
      </c>
      <c r="S30" s="7">
        <f>+'M_Costi Gestione'!X12</f>
        <v>5000</v>
      </c>
      <c r="T30" s="7">
        <f>+'M_Costi Gestione'!Y12</f>
        <v>5000</v>
      </c>
      <c r="U30" s="7">
        <f>+'M_Costi Gestione'!Z12</f>
        <v>5000</v>
      </c>
      <c r="V30" s="7">
        <f>+'M_Costi Gestione'!AA12</f>
        <v>5000</v>
      </c>
      <c r="W30" s="7">
        <f>+'M_Costi Gestione'!AB12</f>
        <v>5000</v>
      </c>
      <c r="X30" s="7">
        <f>+'M_Costi Gestione'!AC12</f>
        <v>5000</v>
      </c>
      <c r="Y30" s="7">
        <f>+'M_Costi Gestione'!AD12</f>
        <v>5000</v>
      </c>
      <c r="Z30" s="7">
        <f>+'M_Costi Gestione'!AE12</f>
        <v>5000</v>
      </c>
      <c r="AA30" s="7">
        <f>+'M_Costi Gestione'!AF12</f>
        <v>5000</v>
      </c>
      <c r="AB30" s="7">
        <f>+'M_Costi Gestione'!AG12</f>
        <v>5000</v>
      </c>
      <c r="AC30" s="7">
        <f>+'M_Costi Gestione'!AH12</f>
        <v>5000</v>
      </c>
      <c r="AD30" s="7">
        <f>+'M_Costi Gestione'!AI12</f>
        <v>5000</v>
      </c>
      <c r="AE30" s="7">
        <f>+'M_Costi Gestione'!AJ12</f>
        <v>5000</v>
      </c>
      <c r="AF30" s="7">
        <f>+'M_Costi Gestione'!AK12</f>
        <v>5000</v>
      </c>
      <c r="AG30" s="7">
        <f>+'M_Costi Gestione'!AL12</f>
        <v>5000</v>
      </c>
      <c r="AH30" s="7">
        <f>+'M_Costi Gestione'!AM12</f>
        <v>5000</v>
      </c>
      <c r="AI30" s="7">
        <f>+'M_Costi Gestione'!AN12</f>
        <v>5000</v>
      </c>
      <c r="AJ30" s="7">
        <f>+'M_Costi Gestione'!AO12</f>
        <v>5000</v>
      </c>
      <c r="AK30" s="7">
        <f>+'M_Costi Gestione'!AP12</f>
        <v>5000</v>
      </c>
      <c r="AL30" s="7">
        <f>+'M_Costi Gestione'!AQ12</f>
        <v>5000</v>
      </c>
    </row>
    <row r="31" spans="2:38" x14ac:dyDescent="0.25">
      <c r="B31" s="18" t="s">
        <v>74</v>
      </c>
      <c r="C31" s="7">
        <f>+'M_Costi Gestione'!H13</f>
        <v>5000</v>
      </c>
      <c r="D31" s="7">
        <f>+'M_Costi Gestione'!I13</f>
        <v>5000</v>
      </c>
      <c r="E31" s="7">
        <f>+'M_Costi Gestione'!J13</f>
        <v>5000</v>
      </c>
      <c r="F31" s="251">
        <f>+'M_Costi Gestione'!K13</f>
        <v>5000</v>
      </c>
      <c r="G31" s="7">
        <f>+'M_Costi Gestione'!L13</f>
        <v>5000</v>
      </c>
      <c r="H31" s="7">
        <f>+'M_Costi Gestione'!M13</f>
        <v>5000</v>
      </c>
      <c r="I31" s="7">
        <f>+'M_Costi Gestione'!N13</f>
        <v>5000</v>
      </c>
      <c r="J31" s="7">
        <f>+'M_Costi Gestione'!O13</f>
        <v>5000</v>
      </c>
      <c r="K31" s="7">
        <f>+'M_Costi Gestione'!P13</f>
        <v>5000</v>
      </c>
      <c r="L31" s="7">
        <f>+'M_Costi Gestione'!Q13</f>
        <v>5000</v>
      </c>
      <c r="M31" s="7">
        <f>+'M_Costi Gestione'!R13</f>
        <v>5000</v>
      </c>
      <c r="N31" s="7">
        <f>+'M_Costi Gestione'!S13</f>
        <v>5000</v>
      </c>
      <c r="O31" s="7">
        <f>+'M_Costi Gestione'!T13</f>
        <v>5000</v>
      </c>
      <c r="P31" s="7">
        <f>+'M_Costi Gestione'!U13</f>
        <v>5000</v>
      </c>
      <c r="Q31" s="7">
        <f>+'M_Costi Gestione'!V13</f>
        <v>5000</v>
      </c>
      <c r="R31" s="7">
        <f>+'M_Costi Gestione'!W13</f>
        <v>5000</v>
      </c>
      <c r="S31" s="7">
        <f>+'M_Costi Gestione'!X13</f>
        <v>5000</v>
      </c>
      <c r="T31" s="7">
        <f>+'M_Costi Gestione'!Y13</f>
        <v>5000</v>
      </c>
      <c r="U31" s="7">
        <f>+'M_Costi Gestione'!Z13</f>
        <v>5000</v>
      </c>
      <c r="V31" s="7">
        <f>+'M_Costi Gestione'!AA13</f>
        <v>5000</v>
      </c>
      <c r="W31" s="7">
        <f>+'M_Costi Gestione'!AB13</f>
        <v>5000</v>
      </c>
      <c r="X31" s="7">
        <f>+'M_Costi Gestione'!AC13</f>
        <v>5000</v>
      </c>
      <c r="Y31" s="7">
        <f>+'M_Costi Gestione'!AD13</f>
        <v>5000</v>
      </c>
      <c r="Z31" s="7">
        <f>+'M_Costi Gestione'!AE13</f>
        <v>5000</v>
      </c>
      <c r="AA31" s="7">
        <f>+'M_Costi Gestione'!AF13</f>
        <v>5000</v>
      </c>
      <c r="AB31" s="7">
        <f>+'M_Costi Gestione'!AG13</f>
        <v>5000</v>
      </c>
      <c r="AC31" s="7">
        <f>+'M_Costi Gestione'!AH13</f>
        <v>5000</v>
      </c>
      <c r="AD31" s="7">
        <f>+'M_Costi Gestione'!AI13</f>
        <v>5000</v>
      </c>
      <c r="AE31" s="7">
        <f>+'M_Costi Gestione'!AJ13</f>
        <v>5000</v>
      </c>
      <c r="AF31" s="7">
        <f>+'M_Costi Gestione'!AK13</f>
        <v>5000</v>
      </c>
      <c r="AG31" s="7">
        <f>+'M_Costi Gestione'!AL13</f>
        <v>5000</v>
      </c>
      <c r="AH31" s="7">
        <f>+'M_Costi Gestione'!AM13</f>
        <v>5000</v>
      </c>
      <c r="AI31" s="7">
        <f>+'M_Costi Gestione'!AN13</f>
        <v>5000</v>
      </c>
      <c r="AJ31" s="7">
        <f>+'M_Costi Gestione'!AO13</f>
        <v>5000</v>
      </c>
      <c r="AK31" s="7">
        <f>+'M_Costi Gestione'!AP13</f>
        <v>5000</v>
      </c>
      <c r="AL31" s="7">
        <f>+'M_Costi Gestione'!AQ13</f>
        <v>5000</v>
      </c>
    </row>
    <row r="32" spans="2:38" x14ac:dyDescent="0.25">
      <c r="B32" s="18" t="s">
        <v>68</v>
      </c>
      <c r="C32" s="7">
        <f>+'M_Costi Gestione'!H14</f>
        <v>5000</v>
      </c>
      <c r="D32" s="7">
        <f>+'M_Costi Gestione'!I14</f>
        <v>5000</v>
      </c>
      <c r="E32" s="7">
        <f>+'M_Costi Gestione'!J14</f>
        <v>5000</v>
      </c>
      <c r="F32" s="251">
        <f>+'M_Costi Gestione'!K14</f>
        <v>5000</v>
      </c>
      <c r="G32" s="7">
        <f>+'M_Costi Gestione'!L14</f>
        <v>5000</v>
      </c>
      <c r="H32" s="7">
        <f>+'M_Costi Gestione'!M14</f>
        <v>5000</v>
      </c>
      <c r="I32" s="7">
        <f>+'M_Costi Gestione'!N14</f>
        <v>5000</v>
      </c>
      <c r="J32" s="7">
        <f>+'M_Costi Gestione'!O14</f>
        <v>5000</v>
      </c>
      <c r="K32" s="7">
        <f>+'M_Costi Gestione'!P14</f>
        <v>5000</v>
      </c>
      <c r="L32" s="7">
        <f>+'M_Costi Gestione'!Q14</f>
        <v>5000</v>
      </c>
      <c r="M32" s="7">
        <f>+'M_Costi Gestione'!R14</f>
        <v>5000</v>
      </c>
      <c r="N32" s="7">
        <f>+'M_Costi Gestione'!S14</f>
        <v>5000</v>
      </c>
      <c r="O32" s="7">
        <f>+'M_Costi Gestione'!T14</f>
        <v>5000</v>
      </c>
      <c r="P32" s="7">
        <f>+'M_Costi Gestione'!U14</f>
        <v>5000</v>
      </c>
      <c r="Q32" s="7">
        <f>+'M_Costi Gestione'!V14</f>
        <v>5000</v>
      </c>
      <c r="R32" s="7">
        <f>+'M_Costi Gestione'!W14</f>
        <v>5000</v>
      </c>
      <c r="S32" s="7">
        <f>+'M_Costi Gestione'!X14</f>
        <v>5000</v>
      </c>
      <c r="T32" s="7">
        <f>+'M_Costi Gestione'!Y14</f>
        <v>5000</v>
      </c>
      <c r="U32" s="7">
        <f>+'M_Costi Gestione'!Z14</f>
        <v>5000</v>
      </c>
      <c r="V32" s="7">
        <f>+'M_Costi Gestione'!AA14</f>
        <v>5000</v>
      </c>
      <c r="W32" s="7">
        <f>+'M_Costi Gestione'!AB14</f>
        <v>5000</v>
      </c>
      <c r="X32" s="7">
        <f>+'M_Costi Gestione'!AC14</f>
        <v>5000</v>
      </c>
      <c r="Y32" s="7">
        <f>+'M_Costi Gestione'!AD14</f>
        <v>5000</v>
      </c>
      <c r="Z32" s="7">
        <f>+'M_Costi Gestione'!AE14</f>
        <v>5000</v>
      </c>
      <c r="AA32" s="7">
        <f>+'M_Costi Gestione'!AF14</f>
        <v>5000</v>
      </c>
      <c r="AB32" s="7">
        <f>+'M_Costi Gestione'!AG14</f>
        <v>5000</v>
      </c>
      <c r="AC32" s="7">
        <f>+'M_Costi Gestione'!AH14</f>
        <v>5000</v>
      </c>
      <c r="AD32" s="7">
        <f>+'M_Costi Gestione'!AI14</f>
        <v>5000</v>
      </c>
      <c r="AE32" s="7">
        <f>+'M_Costi Gestione'!AJ14</f>
        <v>5000</v>
      </c>
      <c r="AF32" s="7">
        <f>+'M_Costi Gestione'!AK14</f>
        <v>5000</v>
      </c>
      <c r="AG32" s="7">
        <f>+'M_Costi Gestione'!AL14</f>
        <v>5000</v>
      </c>
      <c r="AH32" s="7">
        <f>+'M_Costi Gestione'!AM14</f>
        <v>5000</v>
      </c>
      <c r="AI32" s="7">
        <f>+'M_Costi Gestione'!AN14</f>
        <v>5000</v>
      </c>
      <c r="AJ32" s="7">
        <f>+'M_Costi Gestione'!AO14</f>
        <v>5000</v>
      </c>
      <c r="AK32" s="7">
        <f>+'M_Costi Gestione'!AP14</f>
        <v>5000</v>
      </c>
      <c r="AL32" s="7">
        <f>+'M_Costi Gestione'!AQ14</f>
        <v>5000</v>
      </c>
    </row>
    <row r="33" spans="2:38" x14ac:dyDescent="0.25">
      <c r="B33" s="18" t="s">
        <v>75</v>
      </c>
      <c r="C33" s="7">
        <f>+'M_Costi Gestione'!H15</f>
        <v>5000</v>
      </c>
      <c r="D33" s="7">
        <f>+'M_Costi Gestione'!I15</f>
        <v>5000</v>
      </c>
      <c r="E33" s="7">
        <f>+'M_Costi Gestione'!J15</f>
        <v>5000</v>
      </c>
      <c r="F33" s="251">
        <f>+'M_Costi Gestione'!K15</f>
        <v>5000</v>
      </c>
      <c r="G33" s="7">
        <f>+'M_Costi Gestione'!L15</f>
        <v>5000</v>
      </c>
      <c r="H33" s="7">
        <f>+'M_Costi Gestione'!M15</f>
        <v>5000</v>
      </c>
      <c r="I33" s="7">
        <f>+'M_Costi Gestione'!N15</f>
        <v>5000</v>
      </c>
      <c r="J33" s="7">
        <f>+'M_Costi Gestione'!O15</f>
        <v>5000</v>
      </c>
      <c r="K33" s="7">
        <f>+'M_Costi Gestione'!P15</f>
        <v>5000</v>
      </c>
      <c r="L33" s="7">
        <f>+'M_Costi Gestione'!Q15</f>
        <v>5000</v>
      </c>
      <c r="M33" s="7">
        <f>+'M_Costi Gestione'!R15</f>
        <v>5000</v>
      </c>
      <c r="N33" s="7">
        <f>+'M_Costi Gestione'!S15</f>
        <v>5000</v>
      </c>
      <c r="O33" s="7">
        <f>+'M_Costi Gestione'!T15</f>
        <v>5000</v>
      </c>
      <c r="P33" s="7">
        <f>+'M_Costi Gestione'!U15</f>
        <v>5000</v>
      </c>
      <c r="Q33" s="7">
        <f>+'M_Costi Gestione'!V15</f>
        <v>5000</v>
      </c>
      <c r="R33" s="7">
        <f>+'M_Costi Gestione'!W15</f>
        <v>5000</v>
      </c>
      <c r="S33" s="7">
        <f>+'M_Costi Gestione'!X15</f>
        <v>5000</v>
      </c>
      <c r="T33" s="7">
        <f>+'M_Costi Gestione'!Y15</f>
        <v>5000</v>
      </c>
      <c r="U33" s="7">
        <f>+'M_Costi Gestione'!Z15</f>
        <v>5000</v>
      </c>
      <c r="V33" s="7">
        <f>+'M_Costi Gestione'!AA15</f>
        <v>5000</v>
      </c>
      <c r="W33" s="7">
        <f>+'M_Costi Gestione'!AB15</f>
        <v>5000</v>
      </c>
      <c r="X33" s="7">
        <f>+'M_Costi Gestione'!AC15</f>
        <v>5000</v>
      </c>
      <c r="Y33" s="7">
        <f>+'M_Costi Gestione'!AD15</f>
        <v>5000</v>
      </c>
      <c r="Z33" s="7">
        <f>+'M_Costi Gestione'!AE15</f>
        <v>5000</v>
      </c>
      <c r="AA33" s="7">
        <f>+'M_Costi Gestione'!AF15</f>
        <v>5000</v>
      </c>
      <c r="AB33" s="7">
        <f>+'M_Costi Gestione'!AG15</f>
        <v>5000</v>
      </c>
      <c r="AC33" s="7">
        <f>+'M_Costi Gestione'!AH15</f>
        <v>5000</v>
      </c>
      <c r="AD33" s="7">
        <f>+'M_Costi Gestione'!AI15</f>
        <v>5000</v>
      </c>
      <c r="AE33" s="7">
        <f>+'M_Costi Gestione'!AJ15</f>
        <v>5000</v>
      </c>
      <c r="AF33" s="7">
        <f>+'M_Costi Gestione'!AK15</f>
        <v>5000</v>
      </c>
      <c r="AG33" s="7">
        <f>+'M_Costi Gestione'!AL15</f>
        <v>5000</v>
      </c>
      <c r="AH33" s="7">
        <f>+'M_Costi Gestione'!AM15</f>
        <v>5000</v>
      </c>
      <c r="AI33" s="7">
        <f>+'M_Costi Gestione'!AN15</f>
        <v>5000</v>
      </c>
      <c r="AJ33" s="7">
        <f>+'M_Costi Gestione'!AO15</f>
        <v>5000</v>
      </c>
      <c r="AK33" s="7">
        <f>+'M_Costi Gestione'!AP15</f>
        <v>5000</v>
      </c>
      <c r="AL33" s="7">
        <f>+'M_Costi Gestione'!AQ15</f>
        <v>5000</v>
      </c>
    </row>
    <row r="34" spans="2:38" x14ac:dyDescent="0.25">
      <c r="B34" s="18" t="s">
        <v>76</v>
      </c>
      <c r="C34" s="7">
        <f>+'M_Costi Gestione'!H16</f>
        <v>5000</v>
      </c>
      <c r="D34" s="7">
        <f>+'M_Costi Gestione'!I16</f>
        <v>5000</v>
      </c>
      <c r="E34" s="7">
        <f>+'M_Costi Gestione'!J16</f>
        <v>5000</v>
      </c>
      <c r="F34" s="251">
        <f>+'M_Costi Gestione'!K16</f>
        <v>5000</v>
      </c>
      <c r="G34" s="7">
        <f>+'M_Costi Gestione'!L16</f>
        <v>5000</v>
      </c>
      <c r="H34" s="7">
        <f>+'M_Costi Gestione'!M16</f>
        <v>5000</v>
      </c>
      <c r="I34" s="7">
        <f>+'M_Costi Gestione'!N16</f>
        <v>5000</v>
      </c>
      <c r="J34" s="7">
        <f>+'M_Costi Gestione'!O16</f>
        <v>5000</v>
      </c>
      <c r="K34" s="7">
        <f>+'M_Costi Gestione'!P16</f>
        <v>5000</v>
      </c>
      <c r="L34" s="7">
        <f>+'M_Costi Gestione'!Q16</f>
        <v>5000</v>
      </c>
      <c r="M34" s="7">
        <f>+'M_Costi Gestione'!R16</f>
        <v>5000</v>
      </c>
      <c r="N34" s="7">
        <f>+'M_Costi Gestione'!S16</f>
        <v>5000</v>
      </c>
      <c r="O34" s="7">
        <f>+'M_Costi Gestione'!T16</f>
        <v>5000</v>
      </c>
      <c r="P34" s="7">
        <f>+'M_Costi Gestione'!U16</f>
        <v>5000</v>
      </c>
      <c r="Q34" s="7">
        <f>+'M_Costi Gestione'!V16</f>
        <v>5000</v>
      </c>
      <c r="R34" s="7">
        <f>+'M_Costi Gestione'!W16</f>
        <v>5000</v>
      </c>
      <c r="S34" s="7">
        <f>+'M_Costi Gestione'!X16</f>
        <v>5000</v>
      </c>
      <c r="T34" s="7">
        <f>+'M_Costi Gestione'!Y16</f>
        <v>5000</v>
      </c>
      <c r="U34" s="7">
        <f>+'M_Costi Gestione'!Z16</f>
        <v>5000</v>
      </c>
      <c r="V34" s="7">
        <f>+'M_Costi Gestione'!AA16</f>
        <v>5000</v>
      </c>
      <c r="W34" s="7">
        <f>+'M_Costi Gestione'!AB16</f>
        <v>5000</v>
      </c>
      <c r="X34" s="7">
        <f>+'M_Costi Gestione'!AC16</f>
        <v>5000</v>
      </c>
      <c r="Y34" s="7">
        <f>+'M_Costi Gestione'!AD16</f>
        <v>5000</v>
      </c>
      <c r="Z34" s="7">
        <f>+'M_Costi Gestione'!AE16</f>
        <v>5000</v>
      </c>
      <c r="AA34" s="7">
        <f>+'M_Costi Gestione'!AF16</f>
        <v>5000</v>
      </c>
      <c r="AB34" s="7">
        <f>+'M_Costi Gestione'!AG16</f>
        <v>5000</v>
      </c>
      <c r="AC34" s="7">
        <f>+'M_Costi Gestione'!AH16</f>
        <v>5000</v>
      </c>
      <c r="AD34" s="7">
        <f>+'M_Costi Gestione'!AI16</f>
        <v>5000</v>
      </c>
      <c r="AE34" s="7">
        <f>+'M_Costi Gestione'!AJ16</f>
        <v>5000</v>
      </c>
      <c r="AF34" s="7">
        <f>+'M_Costi Gestione'!AK16</f>
        <v>5000</v>
      </c>
      <c r="AG34" s="7">
        <f>+'M_Costi Gestione'!AL16</f>
        <v>5000</v>
      </c>
      <c r="AH34" s="7">
        <f>+'M_Costi Gestione'!AM16</f>
        <v>5000</v>
      </c>
      <c r="AI34" s="7">
        <f>+'M_Costi Gestione'!AN16</f>
        <v>5000</v>
      </c>
      <c r="AJ34" s="7">
        <f>+'M_Costi Gestione'!AO16</f>
        <v>5000</v>
      </c>
      <c r="AK34" s="7">
        <f>+'M_Costi Gestione'!AP16</f>
        <v>5000</v>
      </c>
      <c r="AL34" s="7">
        <f>+'M_Costi Gestione'!AQ16</f>
        <v>5000</v>
      </c>
    </row>
    <row r="35" spans="2:38" x14ac:dyDescent="0.25">
      <c r="B35" s="18" t="s">
        <v>77</v>
      </c>
      <c r="C35" s="7">
        <f>+'M_Costi Gestione'!H17</f>
        <v>5000</v>
      </c>
      <c r="D35" s="7">
        <f>+'M_Costi Gestione'!I17</f>
        <v>5000</v>
      </c>
      <c r="E35" s="7">
        <f>+'M_Costi Gestione'!J17</f>
        <v>5000</v>
      </c>
      <c r="F35" s="251">
        <f>+'M_Costi Gestione'!K17</f>
        <v>5000</v>
      </c>
      <c r="G35" s="7">
        <f>+'M_Costi Gestione'!L17</f>
        <v>5000</v>
      </c>
      <c r="H35" s="7">
        <f>+'M_Costi Gestione'!M17</f>
        <v>5000</v>
      </c>
      <c r="I35" s="7">
        <f>+'M_Costi Gestione'!N17</f>
        <v>5000</v>
      </c>
      <c r="J35" s="7">
        <f>+'M_Costi Gestione'!O17</f>
        <v>5000</v>
      </c>
      <c r="K35" s="7">
        <f>+'M_Costi Gestione'!P17</f>
        <v>5000</v>
      </c>
      <c r="L35" s="7">
        <f>+'M_Costi Gestione'!Q17</f>
        <v>5000</v>
      </c>
      <c r="M35" s="7">
        <f>+'M_Costi Gestione'!R17</f>
        <v>5000</v>
      </c>
      <c r="N35" s="7">
        <f>+'M_Costi Gestione'!S17</f>
        <v>5000</v>
      </c>
      <c r="O35" s="7">
        <f>+'M_Costi Gestione'!T17</f>
        <v>5000</v>
      </c>
      <c r="P35" s="7">
        <f>+'M_Costi Gestione'!U17</f>
        <v>5000</v>
      </c>
      <c r="Q35" s="7">
        <f>+'M_Costi Gestione'!V17</f>
        <v>5000</v>
      </c>
      <c r="R35" s="7">
        <f>+'M_Costi Gestione'!W17</f>
        <v>5000</v>
      </c>
      <c r="S35" s="7">
        <f>+'M_Costi Gestione'!X17</f>
        <v>5000</v>
      </c>
      <c r="T35" s="7">
        <f>+'M_Costi Gestione'!Y17</f>
        <v>5000</v>
      </c>
      <c r="U35" s="7">
        <f>+'M_Costi Gestione'!Z17</f>
        <v>5000</v>
      </c>
      <c r="V35" s="7">
        <f>+'M_Costi Gestione'!AA17</f>
        <v>5000</v>
      </c>
      <c r="W35" s="7">
        <f>+'M_Costi Gestione'!AB17</f>
        <v>5000</v>
      </c>
      <c r="X35" s="7">
        <f>+'M_Costi Gestione'!AC17</f>
        <v>5000</v>
      </c>
      <c r="Y35" s="7">
        <f>+'M_Costi Gestione'!AD17</f>
        <v>5000</v>
      </c>
      <c r="Z35" s="7">
        <f>+'M_Costi Gestione'!AE17</f>
        <v>5000</v>
      </c>
      <c r="AA35" s="7">
        <f>+'M_Costi Gestione'!AF17</f>
        <v>5000</v>
      </c>
      <c r="AB35" s="7">
        <f>+'M_Costi Gestione'!AG17</f>
        <v>5000</v>
      </c>
      <c r="AC35" s="7">
        <f>+'M_Costi Gestione'!AH17</f>
        <v>5000</v>
      </c>
      <c r="AD35" s="7">
        <f>+'M_Costi Gestione'!AI17</f>
        <v>5000</v>
      </c>
      <c r="AE35" s="7">
        <f>+'M_Costi Gestione'!AJ17</f>
        <v>5000</v>
      </c>
      <c r="AF35" s="7">
        <f>+'M_Costi Gestione'!AK17</f>
        <v>5000</v>
      </c>
      <c r="AG35" s="7">
        <f>+'M_Costi Gestione'!AL17</f>
        <v>5000</v>
      </c>
      <c r="AH35" s="7">
        <f>+'M_Costi Gestione'!AM17</f>
        <v>5000</v>
      </c>
      <c r="AI35" s="7">
        <f>+'M_Costi Gestione'!AN17</f>
        <v>5000</v>
      </c>
      <c r="AJ35" s="7">
        <f>+'M_Costi Gestione'!AO17</f>
        <v>5000</v>
      </c>
      <c r="AK35" s="7">
        <f>+'M_Costi Gestione'!AP17</f>
        <v>5000</v>
      </c>
      <c r="AL35" s="7">
        <f>+'M_Costi Gestione'!AQ17</f>
        <v>5000</v>
      </c>
    </row>
    <row r="36" spans="2:38" x14ac:dyDescent="0.25">
      <c r="B36" s="18" t="s">
        <v>78</v>
      </c>
      <c r="C36" s="7">
        <f>+'M_Costi Gestione'!H18</f>
        <v>0</v>
      </c>
      <c r="D36" s="7">
        <f>+'M_Costi Gestione'!I18</f>
        <v>0</v>
      </c>
      <c r="E36" s="7">
        <f>+'M_Costi Gestione'!J18</f>
        <v>0</v>
      </c>
      <c r="F36" s="251">
        <f>+'M_Costi Gestione'!K18</f>
        <v>0</v>
      </c>
      <c r="G36" s="7">
        <f>+'M_Costi Gestione'!L18</f>
        <v>0</v>
      </c>
      <c r="H36" s="7">
        <f>+'M_Costi Gestione'!M18</f>
        <v>0</v>
      </c>
      <c r="I36" s="7">
        <f>+'M_Costi Gestione'!N18</f>
        <v>0</v>
      </c>
      <c r="J36" s="7">
        <f>+'M_Costi Gestione'!O18</f>
        <v>0</v>
      </c>
      <c r="K36" s="7">
        <f>+'M_Costi Gestione'!P18</f>
        <v>0</v>
      </c>
      <c r="L36" s="7">
        <f>+'M_Costi Gestione'!Q18</f>
        <v>0</v>
      </c>
      <c r="M36" s="7">
        <f>+'M_Costi Gestione'!R18</f>
        <v>0</v>
      </c>
      <c r="N36" s="7">
        <f>+'M_Costi Gestione'!S18</f>
        <v>0</v>
      </c>
      <c r="O36" s="7">
        <f>+'M_Costi Gestione'!T18</f>
        <v>0</v>
      </c>
      <c r="P36" s="7">
        <f>+'M_Costi Gestione'!U18</f>
        <v>0</v>
      </c>
      <c r="Q36" s="7">
        <f>+'M_Costi Gestione'!V18</f>
        <v>0</v>
      </c>
      <c r="R36" s="7">
        <f>+'M_Costi Gestione'!W18</f>
        <v>0</v>
      </c>
      <c r="S36" s="7">
        <f>+'M_Costi Gestione'!X18</f>
        <v>0</v>
      </c>
      <c r="T36" s="7">
        <f>+'M_Costi Gestione'!Y18</f>
        <v>0</v>
      </c>
      <c r="U36" s="7">
        <f>+'M_Costi Gestione'!Z18</f>
        <v>0</v>
      </c>
      <c r="V36" s="7">
        <f>+'M_Costi Gestione'!AA18</f>
        <v>0</v>
      </c>
      <c r="W36" s="7">
        <f>+'M_Costi Gestione'!AB18</f>
        <v>0</v>
      </c>
      <c r="X36" s="7">
        <f>+'M_Costi Gestione'!AC18</f>
        <v>0</v>
      </c>
      <c r="Y36" s="7">
        <f>+'M_Costi Gestione'!AD18</f>
        <v>0</v>
      </c>
      <c r="Z36" s="7">
        <f>+'M_Costi Gestione'!AE18</f>
        <v>0</v>
      </c>
      <c r="AA36" s="7">
        <f>+'M_Costi Gestione'!AF18</f>
        <v>0</v>
      </c>
      <c r="AB36" s="7">
        <f>+'M_Costi Gestione'!AG18</f>
        <v>0</v>
      </c>
      <c r="AC36" s="7">
        <f>+'M_Costi Gestione'!AH18</f>
        <v>0</v>
      </c>
      <c r="AD36" s="7">
        <f>+'M_Costi Gestione'!AI18</f>
        <v>0</v>
      </c>
      <c r="AE36" s="7">
        <f>+'M_Costi Gestione'!AJ18</f>
        <v>0</v>
      </c>
      <c r="AF36" s="7">
        <f>+'M_Costi Gestione'!AK18</f>
        <v>0</v>
      </c>
      <c r="AG36" s="7">
        <f>+'M_Costi Gestione'!AL18</f>
        <v>0</v>
      </c>
      <c r="AH36" s="7">
        <f>+'M_Costi Gestione'!AM18</f>
        <v>0</v>
      </c>
      <c r="AI36" s="7">
        <f>+'M_Costi Gestione'!AN18</f>
        <v>0</v>
      </c>
      <c r="AJ36" s="7">
        <f>+'M_Costi Gestione'!AO18</f>
        <v>0</v>
      </c>
      <c r="AK36" s="7">
        <f>+'M_Costi Gestione'!AP18</f>
        <v>0</v>
      </c>
      <c r="AL36" s="7">
        <f>+'M_Costi Gestione'!AQ18</f>
        <v>0</v>
      </c>
    </row>
    <row r="37" spans="2:38" x14ac:dyDescent="0.25">
      <c r="B37" s="18" t="s">
        <v>79</v>
      </c>
      <c r="C37" s="7">
        <f>+'M_Costi Gestione'!H19</f>
        <v>0</v>
      </c>
      <c r="D37" s="7">
        <f>+'M_Costi Gestione'!I19</f>
        <v>0</v>
      </c>
      <c r="E37" s="7">
        <f>+'M_Costi Gestione'!J19</f>
        <v>0</v>
      </c>
      <c r="F37" s="251">
        <f>+'M_Costi Gestione'!K19</f>
        <v>0</v>
      </c>
      <c r="G37" s="7">
        <f>+'M_Costi Gestione'!L19</f>
        <v>0</v>
      </c>
      <c r="H37" s="7">
        <f>+'M_Costi Gestione'!M19</f>
        <v>0</v>
      </c>
      <c r="I37" s="7">
        <f>+'M_Costi Gestione'!N19</f>
        <v>0</v>
      </c>
      <c r="J37" s="7">
        <f>+'M_Costi Gestione'!O19</f>
        <v>0</v>
      </c>
      <c r="K37" s="7">
        <f>+'M_Costi Gestione'!P19</f>
        <v>0</v>
      </c>
      <c r="L37" s="7">
        <f>+'M_Costi Gestione'!Q19</f>
        <v>0</v>
      </c>
      <c r="M37" s="7">
        <f>+'M_Costi Gestione'!R19</f>
        <v>0</v>
      </c>
      <c r="N37" s="7">
        <f>+'M_Costi Gestione'!S19</f>
        <v>0</v>
      </c>
      <c r="O37" s="7">
        <f>+'M_Costi Gestione'!T19</f>
        <v>0</v>
      </c>
      <c r="P37" s="7">
        <f>+'M_Costi Gestione'!U19</f>
        <v>0</v>
      </c>
      <c r="Q37" s="7">
        <f>+'M_Costi Gestione'!V19</f>
        <v>0</v>
      </c>
      <c r="R37" s="7">
        <f>+'M_Costi Gestione'!W19</f>
        <v>0</v>
      </c>
      <c r="S37" s="7">
        <f>+'M_Costi Gestione'!X19</f>
        <v>0</v>
      </c>
      <c r="T37" s="7">
        <f>+'M_Costi Gestione'!Y19</f>
        <v>0</v>
      </c>
      <c r="U37" s="7">
        <f>+'M_Costi Gestione'!Z19</f>
        <v>0</v>
      </c>
      <c r="V37" s="7">
        <f>+'M_Costi Gestione'!AA19</f>
        <v>0</v>
      </c>
      <c r="W37" s="7">
        <f>+'M_Costi Gestione'!AB19</f>
        <v>0</v>
      </c>
      <c r="X37" s="7">
        <f>+'M_Costi Gestione'!AC19</f>
        <v>0</v>
      </c>
      <c r="Y37" s="7">
        <f>+'M_Costi Gestione'!AD19</f>
        <v>0</v>
      </c>
      <c r="Z37" s="7">
        <f>+'M_Costi Gestione'!AE19</f>
        <v>0</v>
      </c>
      <c r="AA37" s="7">
        <f>+'M_Costi Gestione'!AF19</f>
        <v>0</v>
      </c>
      <c r="AB37" s="7">
        <f>+'M_Costi Gestione'!AG19</f>
        <v>0</v>
      </c>
      <c r="AC37" s="7">
        <f>+'M_Costi Gestione'!AH19</f>
        <v>0</v>
      </c>
      <c r="AD37" s="7">
        <f>+'M_Costi Gestione'!AI19</f>
        <v>0</v>
      </c>
      <c r="AE37" s="7">
        <f>+'M_Costi Gestione'!AJ19</f>
        <v>0</v>
      </c>
      <c r="AF37" s="7">
        <f>+'M_Costi Gestione'!AK19</f>
        <v>0</v>
      </c>
      <c r="AG37" s="7">
        <f>+'M_Costi Gestione'!AL19</f>
        <v>0</v>
      </c>
      <c r="AH37" s="7">
        <f>+'M_Costi Gestione'!AM19</f>
        <v>0</v>
      </c>
      <c r="AI37" s="7">
        <f>+'M_Costi Gestione'!AN19</f>
        <v>0</v>
      </c>
      <c r="AJ37" s="7">
        <f>+'M_Costi Gestione'!AO19</f>
        <v>0</v>
      </c>
      <c r="AK37" s="7">
        <f>+'M_Costi Gestione'!AP19</f>
        <v>0</v>
      </c>
      <c r="AL37" s="7">
        <f>+'M_Costi Gestione'!AQ19</f>
        <v>0</v>
      </c>
    </row>
    <row r="38" spans="2:38" x14ac:dyDescent="0.25">
      <c r="B38" s="18" t="s">
        <v>80</v>
      </c>
      <c r="C38" s="7">
        <f>+'M_Costi Gestione'!H20</f>
        <v>0</v>
      </c>
      <c r="D38" s="7">
        <f>+'M_Costi Gestione'!I20</f>
        <v>0</v>
      </c>
      <c r="E38" s="7">
        <f>+'M_Costi Gestione'!J20</f>
        <v>0</v>
      </c>
      <c r="F38" s="251">
        <f>+'M_Costi Gestione'!K20</f>
        <v>0</v>
      </c>
      <c r="G38" s="7">
        <f>+'M_Costi Gestione'!L20</f>
        <v>0</v>
      </c>
      <c r="H38" s="7">
        <f>+'M_Costi Gestione'!M20</f>
        <v>0</v>
      </c>
      <c r="I38" s="7">
        <f>+'M_Costi Gestione'!N20</f>
        <v>0</v>
      </c>
      <c r="J38" s="7">
        <f>+'M_Costi Gestione'!O20</f>
        <v>0</v>
      </c>
      <c r="K38" s="7">
        <f>+'M_Costi Gestione'!P20</f>
        <v>0</v>
      </c>
      <c r="L38" s="7">
        <f>+'M_Costi Gestione'!Q20</f>
        <v>0</v>
      </c>
      <c r="M38" s="7">
        <f>+'M_Costi Gestione'!R20</f>
        <v>0</v>
      </c>
      <c r="N38" s="7">
        <f>+'M_Costi Gestione'!S20</f>
        <v>0</v>
      </c>
      <c r="O38" s="7">
        <f>+'M_Costi Gestione'!T20</f>
        <v>0</v>
      </c>
      <c r="P38" s="7">
        <f>+'M_Costi Gestione'!U20</f>
        <v>0</v>
      </c>
      <c r="Q38" s="7">
        <f>+'M_Costi Gestione'!V20</f>
        <v>0</v>
      </c>
      <c r="R38" s="7">
        <f>+'M_Costi Gestione'!W20</f>
        <v>0</v>
      </c>
      <c r="S38" s="7">
        <f>+'M_Costi Gestione'!X20</f>
        <v>0</v>
      </c>
      <c r="T38" s="7">
        <f>+'M_Costi Gestione'!Y20</f>
        <v>0</v>
      </c>
      <c r="U38" s="7">
        <f>+'M_Costi Gestione'!Z20</f>
        <v>0</v>
      </c>
      <c r="V38" s="7">
        <f>+'M_Costi Gestione'!AA20</f>
        <v>0</v>
      </c>
      <c r="W38" s="7">
        <f>+'M_Costi Gestione'!AB20</f>
        <v>0</v>
      </c>
      <c r="X38" s="7">
        <f>+'M_Costi Gestione'!AC20</f>
        <v>0</v>
      </c>
      <c r="Y38" s="7">
        <f>+'M_Costi Gestione'!AD20</f>
        <v>0</v>
      </c>
      <c r="Z38" s="7">
        <f>+'M_Costi Gestione'!AE20</f>
        <v>0</v>
      </c>
      <c r="AA38" s="7">
        <f>+'M_Costi Gestione'!AF20</f>
        <v>0</v>
      </c>
      <c r="AB38" s="7">
        <f>+'M_Costi Gestione'!AG20</f>
        <v>0</v>
      </c>
      <c r="AC38" s="7">
        <f>+'M_Costi Gestione'!AH20</f>
        <v>0</v>
      </c>
      <c r="AD38" s="7">
        <f>+'M_Costi Gestione'!AI20</f>
        <v>0</v>
      </c>
      <c r="AE38" s="7">
        <f>+'M_Costi Gestione'!AJ20</f>
        <v>0</v>
      </c>
      <c r="AF38" s="7">
        <f>+'M_Costi Gestione'!AK20</f>
        <v>0</v>
      </c>
      <c r="AG38" s="7">
        <f>+'M_Costi Gestione'!AL20</f>
        <v>0</v>
      </c>
      <c r="AH38" s="7">
        <f>+'M_Costi Gestione'!AM20</f>
        <v>0</v>
      </c>
      <c r="AI38" s="7">
        <f>+'M_Costi Gestione'!AN20</f>
        <v>0</v>
      </c>
      <c r="AJ38" s="7">
        <f>+'M_Costi Gestione'!AO20</f>
        <v>0</v>
      </c>
      <c r="AK38" s="7">
        <f>+'M_Costi Gestione'!AP20</f>
        <v>0</v>
      </c>
      <c r="AL38" s="7">
        <f>+'M_Costi Gestione'!AQ20</f>
        <v>0</v>
      </c>
    </row>
    <row r="39" spans="2:38" x14ac:dyDescent="0.25">
      <c r="B39" s="18" t="s">
        <v>81</v>
      </c>
      <c r="C39" s="7">
        <f>+'M_Costi Gestione'!H21</f>
        <v>0</v>
      </c>
      <c r="D39" s="7">
        <f>+'M_Costi Gestione'!I21</f>
        <v>0</v>
      </c>
      <c r="E39" s="7">
        <f>+'M_Costi Gestione'!J21</f>
        <v>0</v>
      </c>
      <c r="F39" s="251">
        <f>+'M_Costi Gestione'!K21</f>
        <v>0</v>
      </c>
      <c r="G39" s="7">
        <f>+'M_Costi Gestione'!L21</f>
        <v>0</v>
      </c>
      <c r="H39" s="7">
        <f>+'M_Costi Gestione'!M21</f>
        <v>0</v>
      </c>
      <c r="I39" s="7">
        <f>+'M_Costi Gestione'!N21</f>
        <v>0</v>
      </c>
      <c r="J39" s="7">
        <f>+'M_Costi Gestione'!O21</f>
        <v>0</v>
      </c>
      <c r="K39" s="7">
        <f>+'M_Costi Gestione'!P21</f>
        <v>0</v>
      </c>
      <c r="L39" s="7">
        <f>+'M_Costi Gestione'!Q21</f>
        <v>0</v>
      </c>
      <c r="M39" s="7">
        <f>+'M_Costi Gestione'!R21</f>
        <v>0</v>
      </c>
      <c r="N39" s="7">
        <f>+'M_Costi Gestione'!S21</f>
        <v>0</v>
      </c>
      <c r="O39" s="7">
        <f>+'M_Costi Gestione'!T21</f>
        <v>0</v>
      </c>
      <c r="P39" s="7">
        <f>+'M_Costi Gestione'!U21</f>
        <v>0</v>
      </c>
      <c r="Q39" s="7">
        <f>+'M_Costi Gestione'!V21</f>
        <v>0</v>
      </c>
      <c r="R39" s="7">
        <f>+'M_Costi Gestione'!W21</f>
        <v>0</v>
      </c>
      <c r="S39" s="7">
        <f>+'M_Costi Gestione'!X21</f>
        <v>0</v>
      </c>
      <c r="T39" s="7">
        <f>+'M_Costi Gestione'!Y21</f>
        <v>0</v>
      </c>
      <c r="U39" s="7">
        <f>+'M_Costi Gestione'!Z21</f>
        <v>0</v>
      </c>
      <c r="V39" s="7">
        <f>+'M_Costi Gestione'!AA21</f>
        <v>0</v>
      </c>
      <c r="W39" s="7">
        <f>+'M_Costi Gestione'!AB21</f>
        <v>0</v>
      </c>
      <c r="X39" s="7">
        <f>+'M_Costi Gestione'!AC21</f>
        <v>0</v>
      </c>
      <c r="Y39" s="7">
        <f>+'M_Costi Gestione'!AD21</f>
        <v>0</v>
      </c>
      <c r="Z39" s="7">
        <f>+'M_Costi Gestione'!AE21</f>
        <v>0</v>
      </c>
      <c r="AA39" s="7">
        <f>+'M_Costi Gestione'!AF21</f>
        <v>0</v>
      </c>
      <c r="AB39" s="7">
        <f>+'M_Costi Gestione'!AG21</f>
        <v>0</v>
      </c>
      <c r="AC39" s="7">
        <f>+'M_Costi Gestione'!AH21</f>
        <v>0</v>
      </c>
      <c r="AD39" s="7">
        <f>+'M_Costi Gestione'!AI21</f>
        <v>0</v>
      </c>
      <c r="AE39" s="7">
        <f>+'M_Costi Gestione'!AJ21</f>
        <v>0</v>
      </c>
      <c r="AF39" s="7">
        <f>+'M_Costi Gestione'!AK21</f>
        <v>0</v>
      </c>
      <c r="AG39" s="7">
        <f>+'M_Costi Gestione'!AL21</f>
        <v>0</v>
      </c>
      <c r="AH39" s="7">
        <f>+'M_Costi Gestione'!AM21</f>
        <v>0</v>
      </c>
      <c r="AI39" s="7">
        <f>+'M_Costi Gestione'!AN21</f>
        <v>0</v>
      </c>
      <c r="AJ39" s="7">
        <f>+'M_Costi Gestione'!AO21</f>
        <v>0</v>
      </c>
      <c r="AK39" s="7">
        <f>+'M_Costi Gestione'!AP21</f>
        <v>0</v>
      </c>
      <c r="AL39" s="7">
        <f>+'M_Costi Gestione'!AQ21</f>
        <v>0</v>
      </c>
    </row>
    <row r="40" spans="2:38" x14ac:dyDescent="0.25">
      <c r="B40" s="18" t="s">
        <v>82</v>
      </c>
      <c r="C40" s="7">
        <f>+'M_Costi Gestione'!H22</f>
        <v>0</v>
      </c>
      <c r="D40" s="7">
        <f>+'M_Costi Gestione'!I22</f>
        <v>0</v>
      </c>
      <c r="E40" s="7">
        <f>+'M_Costi Gestione'!J22</f>
        <v>0</v>
      </c>
      <c r="F40" s="251">
        <f>+'M_Costi Gestione'!K22</f>
        <v>0</v>
      </c>
      <c r="G40" s="7">
        <f>+'M_Costi Gestione'!L22</f>
        <v>0</v>
      </c>
      <c r="H40" s="7">
        <f>+'M_Costi Gestione'!M22</f>
        <v>0</v>
      </c>
      <c r="I40" s="7">
        <f>+'M_Costi Gestione'!N22</f>
        <v>0</v>
      </c>
      <c r="J40" s="7">
        <f>+'M_Costi Gestione'!O22</f>
        <v>0</v>
      </c>
      <c r="K40" s="7">
        <f>+'M_Costi Gestione'!P22</f>
        <v>0</v>
      </c>
      <c r="L40" s="7">
        <f>+'M_Costi Gestione'!Q22</f>
        <v>0</v>
      </c>
      <c r="M40" s="7">
        <f>+'M_Costi Gestione'!R22</f>
        <v>0</v>
      </c>
      <c r="N40" s="7">
        <f>+'M_Costi Gestione'!S22</f>
        <v>0</v>
      </c>
      <c r="O40" s="7">
        <f>+'M_Costi Gestione'!T22</f>
        <v>0</v>
      </c>
      <c r="P40" s="7">
        <f>+'M_Costi Gestione'!U22</f>
        <v>0</v>
      </c>
      <c r="Q40" s="7">
        <f>+'M_Costi Gestione'!V22</f>
        <v>0</v>
      </c>
      <c r="R40" s="7">
        <f>+'M_Costi Gestione'!W22</f>
        <v>0</v>
      </c>
      <c r="S40" s="7">
        <f>+'M_Costi Gestione'!X22</f>
        <v>0</v>
      </c>
      <c r="T40" s="7">
        <f>+'M_Costi Gestione'!Y22</f>
        <v>0</v>
      </c>
      <c r="U40" s="7">
        <f>+'M_Costi Gestione'!Z22</f>
        <v>0</v>
      </c>
      <c r="V40" s="7">
        <f>+'M_Costi Gestione'!AA22</f>
        <v>0</v>
      </c>
      <c r="W40" s="7">
        <f>+'M_Costi Gestione'!AB22</f>
        <v>0</v>
      </c>
      <c r="X40" s="7">
        <f>+'M_Costi Gestione'!AC22</f>
        <v>0</v>
      </c>
      <c r="Y40" s="7">
        <f>+'M_Costi Gestione'!AD22</f>
        <v>0</v>
      </c>
      <c r="Z40" s="7">
        <f>+'M_Costi Gestione'!AE22</f>
        <v>0</v>
      </c>
      <c r="AA40" s="7">
        <f>+'M_Costi Gestione'!AF22</f>
        <v>0</v>
      </c>
      <c r="AB40" s="7">
        <f>+'M_Costi Gestione'!AG22</f>
        <v>0</v>
      </c>
      <c r="AC40" s="7">
        <f>+'M_Costi Gestione'!AH22</f>
        <v>0</v>
      </c>
      <c r="AD40" s="7">
        <f>+'M_Costi Gestione'!AI22</f>
        <v>0</v>
      </c>
      <c r="AE40" s="7">
        <f>+'M_Costi Gestione'!AJ22</f>
        <v>0</v>
      </c>
      <c r="AF40" s="7">
        <f>+'M_Costi Gestione'!AK22</f>
        <v>0</v>
      </c>
      <c r="AG40" s="7">
        <f>+'M_Costi Gestione'!AL22</f>
        <v>0</v>
      </c>
      <c r="AH40" s="7">
        <f>+'M_Costi Gestione'!AM22</f>
        <v>0</v>
      </c>
      <c r="AI40" s="7">
        <f>+'M_Costi Gestione'!AN22</f>
        <v>0</v>
      </c>
      <c r="AJ40" s="7">
        <f>+'M_Costi Gestione'!AO22</f>
        <v>0</v>
      </c>
      <c r="AK40" s="7">
        <f>+'M_Costi Gestione'!AP22</f>
        <v>0</v>
      </c>
      <c r="AL40" s="7">
        <f>+'M_Costi Gestione'!AQ22</f>
        <v>0</v>
      </c>
    </row>
    <row r="41" spans="2:38" x14ac:dyDescent="0.25">
      <c r="B41" s="18" t="s">
        <v>83</v>
      </c>
      <c r="C41" s="7">
        <f>+'M_Costi Gestione'!H23</f>
        <v>0</v>
      </c>
      <c r="D41" s="7">
        <f>+'M_Costi Gestione'!I23</f>
        <v>0</v>
      </c>
      <c r="E41" s="7">
        <f>+'M_Costi Gestione'!J23</f>
        <v>0</v>
      </c>
      <c r="F41" s="251">
        <f>+'M_Costi Gestione'!K23</f>
        <v>0</v>
      </c>
      <c r="G41" s="7">
        <f>+'M_Costi Gestione'!L23</f>
        <v>0</v>
      </c>
      <c r="H41" s="7">
        <f>+'M_Costi Gestione'!M23</f>
        <v>0</v>
      </c>
      <c r="I41" s="7">
        <f>+'M_Costi Gestione'!N23</f>
        <v>0</v>
      </c>
      <c r="J41" s="7">
        <f>+'M_Costi Gestione'!O23</f>
        <v>0</v>
      </c>
      <c r="K41" s="7">
        <f>+'M_Costi Gestione'!P23</f>
        <v>0</v>
      </c>
      <c r="L41" s="7">
        <f>+'M_Costi Gestione'!Q23</f>
        <v>0</v>
      </c>
      <c r="M41" s="7">
        <f>+'M_Costi Gestione'!R23</f>
        <v>0</v>
      </c>
      <c r="N41" s="7">
        <f>+'M_Costi Gestione'!S23</f>
        <v>0</v>
      </c>
      <c r="O41" s="7">
        <f>+'M_Costi Gestione'!T23</f>
        <v>0</v>
      </c>
      <c r="P41" s="7">
        <f>+'M_Costi Gestione'!U23</f>
        <v>0</v>
      </c>
      <c r="Q41" s="7">
        <f>+'M_Costi Gestione'!V23</f>
        <v>0</v>
      </c>
      <c r="R41" s="7">
        <f>+'M_Costi Gestione'!W23</f>
        <v>0</v>
      </c>
      <c r="S41" s="7">
        <f>+'M_Costi Gestione'!X23</f>
        <v>0</v>
      </c>
      <c r="T41" s="7">
        <f>+'M_Costi Gestione'!Y23</f>
        <v>0</v>
      </c>
      <c r="U41" s="7">
        <f>+'M_Costi Gestione'!Z23</f>
        <v>0</v>
      </c>
      <c r="V41" s="7">
        <f>+'M_Costi Gestione'!AA23</f>
        <v>0</v>
      </c>
      <c r="W41" s="7">
        <f>+'M_Costi Gestione'!AB23</f>
        <v>0</v>
      </c>
      <c r="X41" s="7">
        <f>+'M_Costi Gestione'!AC23</f>
        <v>0</v>
      </c>
      <c r="Y41" s="7">
        <f>+'M_Costi Gestione'!AD23</f>
        <v>0</v>
      </c>
      <c r="Z41" s="7">
        <f>+'M_Costi Gestione'!AE23</f>
        <v>0</v>
      </c>
      <c r="AA41" s="7">
        <f>+'M_Costi Gestione'!AF23</f>
        <v>0</v>
      </c>
      <c r="AB41" s="7">
        <f>+'M_Costi Gestione'!AG23</f>
        <v>0</v>
      </c>
      <c r="AC41" s="7">
        <f>+'M_Costi Gestione'!AH23</f>
        <v>0</v>
      </c>
      <c r="AD41" s="7">
        <f>+'M_Costi Gestione'!AI23</f>
        <v>0</v>
      </c>
      <c r="AE41" s="7">
        <f>+'M_Costi Gestione'!AJ23</f>
        <v>0</v>
      </c>
      <c r="AF41" s="7">
        <f>+'M_Costi Gestione'!AK23</f>
        <v>0</v>
      </c>
      <c r="AG41" s="7">
        <f>+'M_Costi Gestione'!AL23</f>
        <v>0</v>
      </c>
      <c r="AH41" s="7">
        <f>+'M_Costi Gestione'!AM23</f>
        <v>0</v>
      </c>
      <c r="AI41" s="7">
        <f>+'M_Costi Gestione'!AN23</f>
        <v>0</v>
      </c>
      <c r="AJ41" s="7">
        <f>+'M_Costi Gestione'!AO23</f>
        <v>0</v>
      </c>
      <c r="AK41" s="7">
        <f>+'M_Costi Gestione'!AP23</f>
        <v>0</v>
      </c>
      <c r="AL41" s="7">
        <f>+'M_Costi Gestione'!AQ23</f>
        <v>0</v>
      </c>
    </row>
    <row r="42" spans="2:38" x14ac:dyDescent="0.25">
      <c r="B42" s="18" t="s">
        <v>84</v>
      </c>
      <c r="C42" s="7">
        <f>+'M_Costi Gestione'!H24</f>
        <v>0</v>
      </c>
      <c r="D42" s="7">
        <f>+'M_Costi Gestione'!I24</f>
        <v>0</v>
      </c>
      <c r="E42" s="7">
        <f>+'M_Costi Gestione'!J24</f>
        <v>0</v>
      </c>
      <c r="F42" s="251">
        <f>+'M_Costi Gestione'!K24</f>
        <v>0</v>
      </c>
      <c r="G42" s="7">
        <f>+'M_Costi Gestione'!L24</f>
        <v>0</v>
      </c>
      <c r="H42" s="7">
        <f>+'M_Costi Gestione'!M24</f>
        <v>0</v>
      </c>
      <c r="I42" s="7">
        <f>+'M_Costi Gestione'!N24</f>
        <v>0</v>
      </c>
      <c r="J42" s="7">
        <f>+'M_Costi Gestione'!O24</f>
        <v>0</v>
      </c>
      <c r="K42" s="7">
        <f>+'M_Costi Gestione'!P24</f>
        <v>0</v>
      </c>
      <c r="L42" s="7">
        <f>+'M_Costi Gestione'!Q24</f>
        <v>0</v>
      </c>
      <c r="M42" s="7">
        <f>+'M_Costi Gestione'!R24</f>
        <v>0</v>
      </c>
      <c r="N42" s="7">
        <f>+'M_Costi Gestione'!S24</f>
        <v>0</v>
      </c>
      <c r="O42" s="7">
        <f>+'M_Costi Gestione'!T24</f>
        <v>0</v>
      </c>
      <c r="P42" s="7">
        <f>+'M_Costi Gestione'!U24</f>
        <v>0</v>
      </c>
      <c r="Q42" s="7">
        <f>+'M_Costi Gestione'!V24</f>
        <v>0</v>
      </c>
      <c r="R42" s="7">
        <f>+'M_Costi Gestione'!W24</f>
        <v>0</v>
      </c>
      <c r="S42" s="7">
        <f>+'M_Costi Gestione'!X24</f>
        <v>0</v>
      </c>
      <c r="T42" s="7">
        <f>+'M_Costi Gestione'!Y24</f>
        <v>0</v>
      </c>
      <c r="U42" s="7">
        <f>+'M_Costi Gestione'!Z24</f>
        <v>0</v>
      </c>
      <c r="V42" s="7">
        <f>+'M_Costi Gestione'!AA24</f>
        <v>0</v>
      </c>
      <c r="W42" s="7">
        <f>+'M_Costi Gestione'!AB24</f>
        <v>0</v>
      </c>
      <c r="X42" s="7">
        <f>+'M_Costi Gestione'!AC24</f>
        <v>0</v>
      </c>
      <c r="Y42" s="7">
        <f>+'M_Costi Gestione'!AD24</f>
        <v>0</v>
      </c>
      <c r="Z42" s="7">
        <f>+'M_Costi Gestione'!AE24</f>
        <v>0</v>
      </c>
      <c r="AA42" s="7">
        <f>+'M_Costi Gestione'!AF24</f>
        <v>0</v>
      </c>
      <c r="AB42" s="7">
        <f>+'M_Costi Gestione'!AG24</f>
        <v>0</v>
      </c>
      <c r="AC42" s="7">
        <f>+'M_Costi Gestione'!AH24</f>
        <v>0</v>
      </c>
      <c r="AD42" s="7">
        <f>+'M_Costi Gestione'!AI24</f>
        <v>0</v>
      </c>
      <c r="AE42" s="7">
        <f>+'M_Costi Gestione'!AJ24</f>
        <v>0</v>
      </c>
      <c r="AF42" s="7">
        <f>+'M_Costi Gestione'!AK24</f>
        <v>0</v>
      </c>
      <c r="AG42" s="7">
        <f>+'M_Costi Gestione'!AL24</f>
        <v>0</v>
      </c>
      <c r="AH42" s="7">
        <f>+'M_Costi Gestione'!AM24</f>
        <v>0</v>
      </c>
      <c r="AI42" s="7">
        <f>+'M_Costi Gestione'!AN24</f>
        <v>0</v>
      </c>
      <c r="AJ42" s="7">
        <f>+'M_Costi Gestione'!AO24</f>
        <v>0</v>
      </c>
      <c r="AK42" s="7">
        <f>+'M_Costi Gestione'!AP24</f>
        <v>0</v>
      </c>
      <c r="AL42" s="7">
        <f>+'M_Costi Gestione'!AQ24</f>
        <v>0</v>
      </c>
    </row>
    <row r="43" spans="2:38" x14ac:dyDescent="0.25">
      <c r="B43" s="18" t="s">
        <v>85</v>
      </c>
      <c r="C43" s="7">
        <f>+'M_Costi Gestione'!H25</f>
        <v>0</v>
      </c>
      <c r="D43" s="7">
        <f>+'M_Costi Gestione'!I25</f>
        <v>0</v>
      </c>
      <c r="E43" s="7">
        <f>+'M_Costi Gestione'!J25</f>
        <v>0</v>
      </c>
      <c r="F43" s="251">
        <f>+'M_Costi Gestione'!K25</f>
        <v>0</v>
      </c>
      <c r="G43" s="7">
        <f>+'M_Costi Gestione'!L25</f>
        <v>0</v>
      </c>
      <c r="H43" s="7">
        <f>+'M_Costi Gestione'!M25</f>
        <v>0</v>
      </c>
      <c r="I43" s="7">
        <f>+'M_Costi Gestione'!N25</f>
        <v>0</v>
      </c>
      <c r="J43" s="7">
        <f>+'M_Costi Gestione'!O25</f>
        <v>0</v>
      </c>
      <c r="K43" s="7">
        <f>+'M_Costi Gestione'!P25</f>
        <v>0</v>
      </c>
      <c r="L43" s="7">
        <f>+'M_Costi Gestione'!Q25</f>
        <v>0</v>
      </c>
      <c r="M43" s="7">
        <f>+'M_Costi Gestione'!R25</f>
        <v>0</v>
      </c>
      <c r="N43" s="7">
        <f>+'M_Costi Gestione'!S25</f>
        <v>0</v>
      </c>
      <c r="O43" s="7">
        <f>+'M_Costi Gestione'!T25</f>
        <v>0</v>
      </c>
      <c r="P43" s="7">
        <f>+'M_Costi Gestione'!U25</f>
        <v>0</v>
      </c>
      <c r="Q43" s="7">
        <f>+'M_Costi Gestione'!V25</f>
        <v>0</v>
      </c>
      <c r="R43" s="7">
        <f>+'M_Costi Gestione'!W25</f>
        <v>0</v>
      </c>
      <c r="S43" s="7">
        <f>+'M_Costi Gestione'!X25</f>
        <v>0</v>
      </c>
      <c r="T43" s="7">
        <f>+'M_Costi Gestione'!Y25</f>
        <v>0</v>
      </c>
      <c r="U43" s="7">
        <f>+'M_Costi Gestione'!Z25</f>
        <v>0</v>
      </c>
      <c r="V43" s="7">
        <f>+'M_Costi Gestione'!AA25</f>
        <v>0</v>
      </c>
      <c r="W43" s="7">
        <f>+'M_Costi Gestione'!AB25</f>
        <v>0</v>
      </c>
      <c r="X43" s="7">
        <f>+'M_Costi Gestione'!AC25</f>
        <v>0</v>
      </c>
      <c r="Y43" s="7">
        <f>+'M_Costi Gestione'!AD25</f>
        <v>0</v>
      </c>
      <c r="Z43" s="7">
        <f>+'M_Costi Gestione'!AE25</f>
        <v>0</v>
      </c>
      <c r="AA43" s="7">
        <f>+'M_Costi Gestione'!AF25</f>
        <v>0</v>
      </c>
      <c r="AB43" s="7">
        <f>+'M_Costi Gestione'!AG25</f>
        <v>0</v>
      </c>
      <c r="AC43" s="7">
        <f>+'M_Costi Gestione'!AH25</f>
        <v>0</v>
      </c>
      <c r="AD43" s="7">
        <f>+'M_Costi Gestione'!AI25</f>
        <v>0</v>
      </c>
      <c r="AE43" s="7">
        <f>+'M_Costi Gestione'!AJ25</f>
        <v>0</v>
      </c>
      <c r="AF43" s="7">
        <f>+'M_Costi Gestione'!AK25</f>
        <v>0</v>
      </c>
      <c r="AG43" s="7">
        <f>+'M_Costi Gestione'!AL25</f>
        <v>0</v>
      </c>
      <c r="AH43" s="7">
        <f>+'M_Costi Gestione'!AM25</f>
        <v>0</v>
      </c>
      <c r="AI43" s="7">
        <f>+'M_Costi Gestione'!AN25</f>
        <v>0</v>
      </c>
      <c r="AJ43" s="7">
        <f>+'M_Costi Gestione'!AO25</f>
        <v>0</v>
      </c>
      <c r="AK43" s="7">
        <f>+'M_Costi Gestione'!AP25</f>
        <v>0</v>
      </c>
      <c r="AL43" s="7">
        <f>+'M_Costi Gestione'!AQ25</f>
        <v>0</v>
      </c>
    </row>
    <row r="44" spans="2:38" x14ac:dyDescent="0.25">
      <c r="B44" s="16" t="s">
        <v>86</v>
      </c>
      <c r="C44" s="21">
        <f>SUM(C24:C43)</f>
        <v>55000</v>
      </c>
      <c r="D44" s="21">
        <f t="shared" ref="D44:AD44" si="23">SUM(D24:D43)</f>
        <v>55000</v>
      </c>
      <c r="E44" s="21">
        <f t="shared" si="23"/>
        <v>55000</v>
      </c>
      <c r="F44" s="21">
        <f t="shared" si="23"/>
        <v>55000</v>
      </c>
      <c r="G44" s="21">
        <f t="shared" si="23"/>
        <v>55000</v>
      </c>
      <c r="H44" s="21">
        <f t="shared" si="23"/>
        <v>55000</v>
      </c>
      <c r="I44" s="21">
        <f t="shared" si="23"/>
        <v>55000</v>
      </c>
      <c r="J44" s="21">
        <f t="shared" si="23"/>
        <v>55000</v>
      </c>
      <c r="K44" s="21">
        <f t="shared" si="23"/>
        <v>55000</v>
      </c>
      <c r="L44" s="21">
        <f t="shared" si="23"/>
        <v>55000</v>
      </c>
      <c r="M44" s="21">
        <f t="shared" si="23"/>
        <v>55000</v>
      </c>
      <c r="N44" s="21">
        <f t="shared" si="23"/>
        <v>55000</v>
      </c>
      <c r="O44" s="21">
        <f t="shared" si="23"/>
        <v>55000</v>
      </c>
      <c r="P44" s="21">
        <f t="shared" si="23"/>
        <v>55000</v>
      </c>
      <c r="Q44" s="21">
        <f t="shared" si="23"/>
        <v>55000</v>
      </c>
      <c r="R44" s="21">
        <f t="shared" si="23"/>
        <v>55000</v>
      </c>
      <c r="S44" s="21">
        <f t="shared" si="23"/>
        <v>55000</v>
      </c>
      <c r="T44" s="21">
        <f t="shared" si="23"/>
        <v>55000</v>
      </c>
      <c r="U44" s="21">
        <f t="shared" si="23"/>
        <v>55000</v>
      </c>
      <c r="V44" s="21">
        <f t="shared" si="23"/>
        <v>55000</v>
      </c>
      <c r="W44" s="21">
        <f t="shared" si="23"/>
        <v>55000</v>
      </c>
      <c r="X44" s="21">
        <f t="shared" si="23"/>
        <v>55000</v>
      </c>
      <c r="Y44" s="21">
        <f t="shared" si="23"/>
        <v>55000</v>
      </c>
      <c r="Z44" s="21">
        <f t="shared" si="23"/>
        <v>55000</v>
      </c>
      <c r="AA44" s="21">
        <f t="shared" si="23"/>
        <v>55000</v>
      </c>
      <c r="AB44" s="21">
        <f t="shared" si="23"/>
        <v>55000</v>
      </c>
      <c r="AC44" s="21">
        <f t="shared" si="23"/>
        <v>55000</v>
      </c>
      <c r="AD44" s="21">
        <f t="shared" si="23"/>
        <v>55000</v>
      </c>
      <c r="AE44" s="21">
        <f>SUM(AE24:AE43)</f>
        <v>55000</v>
      </c>
      <c r="AF44" s="21">
        <f t="shared" ref="AF44" si="24">SUM(AF24:AF43)</f>
        <v>55000</v>
      </c>
      <c r="AG44" s="21">
        <f t="shared" ref="AG44" si="25">SUM(AG24:AG43)</f>
        <v>55000</v>
      </c>
      <c r="AH44" s="21">
        <f t="shared" ref="AH44" si="26">SUM(AH24:AH43)</f>
        <v>55000</v>
      </c>
      <c r="AI44" s="21">
        <f t="shared" ref="AI44" si="27">SUM(AI24:AI43)</f>
        <v>55000</v>
      </c>
      <c r="AJ44" s="21">
        <f t="shared" ref="AJ44" si="28">SUM(AJ24:AJ43)</f>
        <v>55000</v>
      </c>
      <c r="AK44" s="21">
        <f t="shared" ref="AK44" si="29">SUM(AK24:AK43)</f>
        <v>55000</v>
      </c>
      <c r="AL44" s="21">
        <f>SUM(AL24:AL43)</f>
        <v>55000</v>
      </c>
    </row>
    <row r="45" spans="2:38" x14ac:dyDescent="0.25"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2:38" x14ac:dyDescent="0.25">
      <c r="B46" s="177" t="s">
        <v>279</v>
      </c>
      <c r="C46" s="21">
        <f>+M_Leasing!B30</f>
        <v>0</v>
      </c>
      <c r="D46" s="21">
        <f>+M_Leasing!C30</f>
        <v>0</v>
      </c>
      <c r="E46" s="21">
        <f>+M_Leasing!D30</f>
        <v>0</v>
      </c>
      <c r="F46" s="21">
        <f>+M_Leasing!E30</f>
        <v>177.11104485189026</v>
      </c>
      <c r="G46" s="21">
        <f>+M_Leasing!F30</f>
        <v>187.73770754300369</v>
      </c>
      <c r="H46" s="21">
        <f>+M_Leasing!G30</f>
        <v>199.00196999558386</v>
      </c>
      <c r="I46" s="21">
        <f>+M_Leasing!H30</f>
        <v>210.94208819531895</v>
      </c>
      <c r="J46" s="21">
        <f>+M_Leasing!I30</f>
        <v>223.59861348703811</v>
      </c>
      <c r="K46" s="21">
        <f>+M_Leasing!J30</f>
        <v>237.01453029626038</v>
      </c>
      <c r="L46" s="21">
        <f>+M_Leasing!K30</f>
        <v>251.23540211403599</v>
      </c>
      <c r="M46" s="21">
        <f>+M_Leasing!L30</f>
        <v>266.30952624087814</v>
      </c>
      <c r="N46" s="21">
        <f>+M_Leasing!M30</f>
        <v>282.28809781533084</v>
      </c>
      <c r="O46" s="21">
        <f>+M_Leasing!N30</f>
        <v>299.22538368425069</v>
      </c>
      <c r="P46" s="21">
        <f>+M_Leasing!O30</f>
        <v>317.17890670530574</v>
      </c>
      <c r="Q46" s="21">
        <f>+M_Leasing!P30</f>
        <v>336.20964110762407</v>
      </c>
      <c r="R46" s="21">
        <f>+M_Leasing!Q30</f>
        <v>356.38221957408149</v>
      </c>
      <c r="S46" s="21">
        <f>+M_Leasing!R30</f>
        <v>377.76515274852636</v>
      </c>
      <c r="T46" s="21">
        <f>+M_Leasing!S30</f>
        <v>400.43106191343799</v>
      </c>
      <c r="U46" s="21">
        <f>+M_Leasing!T30</f>
        <v>424.45692562824422</v>
      </c>
      <c r="V46" s="21">
        <f>+M_Leasing!U30</f>
        <v>449.92434116593887</v>
      </c>
      <c r="W46" s="21">
        <f>+M_Leasing!V30</f>
        <v>476.91980163589517</v>
      </c>
      <c r="X46" s="21">
        <f>+M_Leasing!W30</f>
        <v>505.53498973404891</v>
      </c>
      <c r="Y46" s="21">
        <f>+M_Leasing!X30</f>
        <v>535.86708911809183</v>
      </c>
      <c r="Z46" s="21">
        <f>+M_Leasing!Y30</f>
        <v>568.01911446517738</v>
      </c>
      <c r="AA46" s="21">
        <f>+M_Leasing!Z30</f>
        <v>602.10026133308793</v>
      </c>
      <c r="AB46" s="21">
        <f>+M_Leasing!AA30</f>
        <v>638.22627701307329</v>
      </c>
      <c r="AC46" s="21">
        <f>+M_Leasing!AB30</f>
        <v>1676.5198536338576</v>
      </c>
      <c r="AD46" s="21">
        <f>+M_Leasing!AC30</f>
        <v>0</v>
      </c>
      <c r="AE46" s="21">
        <f>+M_Leasing!AD30</f>
        <v>0</v>
      </c>
      <c r="AF46" s="21">
        <f>+M_Leasing!AE30</f>
        <v>0</v>
      </c>
      <c r="AG46" s="21">
        <f>+M_Leasing!AF30</f>
        <v>0</v>
      </c>
      <c r="AH46" s="21">
        <f>+M_Leasing!AG30</f>
        <v>0</v>
      </c>
      <c r="AI46" s="21">
        <f>+M_Leasing!AH30</f>
        <v>0</v>
      </c>
      <c r="AJ46" s="21">
        <f>+M_Leasing!AI30</f>
        <v>0</v>
      </c>
      <c r="AK46" s="21">
        <f>+M_Leasing!AJ30</f>
        <v>0</v>
      </c>
      <c r="AL46" s="21">
        <f>+M_Leasing!AK30</f>
        <v>0</v>
      </c>
    </row>
    <row r="47" spans="2:38" x14ac:dyDescent="0.25"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38" x14ac:dyDescent="0.25">
      <c r="B48" s="18" t="s">
        <v>87</v>
      </c>
      <c r="C48" s="22">
        <f>+M_Personale!D28-M_Personale!D27</f>
        <v>33012</v>
      </c>
      <c r="D48" s="22">
        <f>+M_Personale!E28-M_Personale!E27</f>
        <v>33507.179999999993</v>
      </c>
      <c r="E48" s="22">
        <f>+M_Personale!F28-M_Personale!F27</f>
        <v>34009.787699999993</v>
      </c>
      <c r="F48" s="22">
        <f>+M_Personale!G28-M_Personale!G27</f>
        <v>34519.934515499983</v>
      </c>
      <c r="G48" s="22">
        <f>+M_Personale!H28-M_Personale!H27</f>
        <v>35037.73353323248</v>
      </c>
      <c r="H48" s="22">
        <f>+M_Personale!I28-M_Personale!I27</f>
        <v>35563.299536230967</v>
      </c>
      <c r="I48" s="22">
        <f>+M_Personale!J28-M_Personale!J27</f>
        <v>36096.749029274419</v>
      </c>
      <c r="J48" s="22">
        <f>+M_Personale!K28-M_Personale!K27</f>
        <v>36638.200264713538</v>
      </c>
      <c r="K48" s="22">
        <f>+M_Personale!L28-M_Personale!L27</f>
        <v>37187.773268684236</v>
      </c>
      <c r="L48" s="22">
        <f>+M_Personale!M28-M_Personale!M27</f>
        <v>37745.589867714487</v>
      </c>
      <c r="M48" s="22">
        <f>+M_Personale!N28-M_Personale!N27</f>
        <v>38311.773715730204</v>
      </c>
      <c r="N48" s="22">
        <f>+M_Personale!O28-M_Personale!O27</f>
        <v>38886.450321466145</v>
      </c>
      <c r="O48" s="22">
        <f>+M_Personale!P28-M_Personale!P27</f>
        <v>39469.747076288128</v>
      </c>
      <c r="P48" s="22">
        <f>+M_Personale!Q28-M_Personale!Q27</f>
        <v>40061.793282432453</v>
      </c>
      <c r="Q48" s="22">
        <f>+M_Personale!R28-M_Personale!R27</f>
        <v>40662.720181668927</v>
      </c>
      <c r="R48" s="22">
        <f>+M_Personale!S28-M_Personale!S27</f>
        <v>41272.660984393959</v>
      </c>
      <c r="S48" s="22">
        <f>+M_Personale!T28-M_Personale!T27</f>
        <v>41891.750899159859</v>
      </c>
      <c r="T48" s="22">
        <f>+M_Personale!U28-M_Personale!U27</f>
        <v>42520.127162647259</v>
      </c>
      <c r="U48" s="22">
        <f>+M_Personale!V28-M_Personale!V27</f>
        <v>43157.929070086961</v>
      </c>
      <c r="V48" s="22">
        <f>+M_Personale!W28-M_Personale!W27</f>
        <v>43805.298006138262</v>
      </c>
      <c r="W48" s="22">
        <f>+M_Personale!X28-M_Personale!X27</f>
        <v>44462.377476230322</v>
      </c>
      <c r="X48" s="22">
        <f>+M_Personale!Y28-M_Personale!Y27</f>
        <v>45129.313138373771</v>
      </c>
      <c r="Y48" s="22">
        <f>+M_Personale!Z28-M_Personale!Z27</f>
        <v>45806.252835449377</v>
      </c>
      <c r="Z48" s="22">
        <f>+M_Personale!AA28-M_Personale!AA27</f>
        <v>46493.346627981104</v>
      </c>
      <c r="AA48" s="22">
        <f>+M_Personale!AB28-M_Personale!AB27</f>
        <v>47190.746827400821</v>
      </c>
      <c r="AB48" s="22">
        <f>+M_Personale!AC28-M_Personale!AC27</f>
        <v>47898.608029811825</v>
      </c>
      <c r="AC48" s="22">
        <f>+M_Personale!AD28-M_Personale!AD27</f>
        <v>48617.087150259002</v>
      </c>
      <c r="AD48" s="22">
        <f>+M_Personale!AE28-M_Personale!AE27</f>
        <v>49346.343457512878</v>
      </c>
      <c r="AE48" s="22">
        <f>+M_Personale!AF28-M_Personale!AF27</f>
        <v>50086.538609375551</v>
      </c>
      <c r="AF48" s="22">
        <f>+M_Personale!AG28-M_Personale!AG27</f>
        <v>50837.836688516189</v>
      </c>
      <c r="AG48" s="22">
        <f>+M_Personale!AH28-M_Personale!AH27</f>
        <v>51600.404238843919</v>
      </c>
      <c r="AH48" s="22">
        <f>+M_Personale!AI28-M_Personale!AI27</f>
        <v>52374.410302426564</v>
      </c>
      <c r="AI48" s="22">
        <f>+M_Personale!AJ28-M_Personale!AJ27</f>
        <v>53160.026456962965</v>
      </c>
      <c r="AJ48" s="22">
        <f>+M_Personale!AK28-M_Personale!AK27</f>
        <v>53957.4268538174</v>
      </c>
      <c r="AK48" s="22">
        <f>+M_Personale!AL28-M_Personale!AL27</f>
        <v>54766.788256624641</v>
      </c>
      <c r="AL48" s="22">
        <f>+M_Personale!AM28-M_Personale!AM27</f>
        <v>55588.29008047402</v>
      </c>
    </row>
    <row r="49" spans="2:38" x14ac:dyDescent="0.25">
      <c r="B49" s="18" t="s">
        <v>88</v>
      </c>
      <c r="C49" s="22">
        <f>+M_Personale!D27</f>
        <v>1890</v>
      </c>
      <c r="D49" s="22">
        <f>+M_Personale!E27</f>
        <v>1918.3499999999997</v>
      </c>
      <c r="E49" s="22">
        <f>+M_Personale!F27</f>
        <v>1947.1252499999996</v>
      </c>
      <c r="F49" s="22">
        <f>+M_Personale!G27</f>
        <v>1976.3321287499991</v>
      </c>
      <c r="G49" s="22">
        <f>+M_Personale!H27</f>
        <v>2005.9771106812489</v>
      </c>
      <c r="H49" s="22">
        <f>+M_Personale!I27</f>
        <v>2036.0667673414673</v>
      </c>
      <c r="I49" s="22">
        <f>+M_Personale!J27</f>
        <v>2066.6077688515888</v>
      </c>
      <c r="J49" s="22">
        <f>+M_Personale!K27</f>
        <v>2097.6068853843626</v>
      </c>
      <c r="K49" s="22">
        <f>+M_Personale!L27</f>
        <v>2129.070988665128</v>
      </c>
      <c r="L49" s="22">
        <f>+M_Personale!M27</f>
        <v>2161.0070534951042</v>
      </c>
      <c r="M49" s="22">
        <f>+M_Personale!N27</f>
        <v>2193.4221592975305</v>
      </c>
      <c r="N49" s="22">
        <f>+M_Personale!O27</f>
        <v>2226.3234916869933</v>
      </c>
      <c r="O49" s="22">
        <f>+M_Personale!P27</f>
        <v>2259.7183440622975</v>
      </c>
      <c r="P49" s="22">
        <f>+M_Personale!Q27</f>
        <v>2293.6141192232321</v>
      </c>
      <c r="Q49" s="22">
        <f>+M_Personale!R27</f>
        <v>2328.0183310115799</v>
      </c>
      <c r="R49" s="22">
        <f>+M_Personale!S27</f>
        <v>2362.9386059767535</v>
      </c>
      <c r="S49" s="22">
        <f>+M_Personale!T27</f>
        <v>2398.3826850664045</v>
      </c>
      <c r="T49" s="22">
        <f>+M_Personale!U27</f>
        <v>2434.3584253424001</v>
      </c>
      <c r="U49" s="22">
        <f>+M_Personale!V27</f>
        <v>2470.873801722536</v>
      </c>
      <c r="V49" s="22">
        <f>+M_Personale!W27</f>
        <v>2507.9369087483738</v>
      </c>
      <c r="W49" s="22">
        <f>+M_Personale!X27</f>
        <v>2545.5559623795989</v>
      </c>
      <c r="X49" s="22">
        <f>+M_Personale!Y27</f>
        <v>2583.739301815292</v>
      </c>
      <c r="Y49" s="22">
        <f>+M_Personale!Z27</f>
        <v>2622.4953913425215</v>
      </c>
      <c r="Z49" s="22">
        <f>+M_Personale!AA27</f>
        <v>2661.8328222126588</v>
      </c>
      <c r="AA49" s="22">
        <f>+M_Personale!AB27</f>
        <v>2701.7603145458484</v>
      </c>
      <c r="AB49" s="22">
        <f>+M_Personale!AC27</f>
        <v>2742.2867192640356</v>
      </c>
      <c r="AC49" s="22">
        <f>+M_Personale!AD27</f>
        <v>2783.421020052996</v>
      </c>
      <c r="AD49" s="22">
        <f>+M_Personale!AE27</f>
        <v>2825.1723353537909</v>
      </c>
      <c r="AE49" s="22">
        <f>+M_Personale!AF27</f>
        <v>2867.5499203840964</v>
      </c>
      <c r="AF49" s="22">
        <f>+M_Personale!AG27</f>
        <v>2910.5631691898584</v>
      </c>
      <c r="AG49" s="22">
        <f>+M_Personale!AH27</f>
        <v>2954.2216167277052</v>
      </c>
      <c r="AH49" s="22">
        <f>+M_Personale!AI27</f>
        <v>2998.5349409786204</v>
      </c>
      <c r="AI49" s="22">
        <f>+M_Personale!AJ27</f>
        <v>3043.5129650932995</v>
      </c>
      <c r="AJ49" s="22">
        <f>+M_Personale!AK27</f>
        <v>3089.1656595696982</v>
      </c>
      <c r="AK49" s="22">
        <f>+M_Personale!AL27</f>
        <v>3135.5031444632432</v>
      </c>
      <c r="AL49" s="22">
        <f>+M_Personale!AM27</f>
        <v>3182.5356916301921</v>
      </c>
    </row>
    <row r="50" spans="2:38" x14ac:dyDescent="0.25">
      <c r="B50" s="16" t="s">
        <v>89</v>
      </c>
      <c r="C50" s="21">
        <f>+C48+C49</f>
        <v>34902</v>
      </c>
      <c r="D50" s="21">
        <f t="shared" ref="D50:AD50" si="30">+D48+D49</f>
        <v>35425.529999999992</v>
      </c>
      <c r="E50" s="21">
        <f t="shared" si="30"/>
        <v>35956.912949999991</v>
      </c>
      <c r="F50" s="21">
        <f t="shared" si="30"/>
        <v>36496.266644249983</v>
      </c>
      <c r="G50" s="21">
        <f t="shared" si="30"/>
        <v>37043.710643913728</v>
      </c>
      <c r="H50" s="21">
        <f t="shared" si="30"/>
        <v>37599.366303572431</v>
      </c>
      <c r="I50" s="21">
        <f t="shared" si="30"/>
        <v>38163.356798126006</v>
      </c>
      <c r="J50" s="21">
        <f t="shared" si="30"/>
        <v>38735.807150097899</v>
      </c>
      <c r="K50" s="21">
        <f t="shared" si="30"/>
        <v>39316.844257349367</v>
      </c>
      <c r="L50" s="21">
        <f t="shared" si="30"/>
        <v>39906.596921209588</v>
      </c>
      <c r="M50" s="21">
        <f t="shared" si="30"/>
        <v>40505.195875027734</v>
      </c>
      <c r="N50" s="21">
        <f t="shared" si="30"/>
        <v>41112.773813153137</v>
      </c>
      <c r="O50" s="21">
        <f t="shared" si="30"/>
        <v>41729.465420350425</v>
      </c>
      <c r="P50" s="21">
        <f t="shared" si="30"/>
        <v>42355.407401655684</v>
      </c>
      <c r="Q50" s="21">
        <f t="shared" si="30"/>
        <v>42990.738512680509</v>
      </c>
      <c r="R50" s="21">
        <f t="shared" si="30"/>
        <v>43635.599590370715</v>
      </c>
      <c r="S50" s="21">
        <f t="shared" si="30"/>
        <v>44290.133584226263</v>
      </c>
      <c r="T50" s="21">
        <f t="shared" si="30"/>
        <v>44954.485587989657</v>
      </c>
      <c r="U50" s="21">
        <f t="shared" si="30"/>
        <v>45628.802871809494</v>
      </c>
      <c r="V50" s="21">
        <f t="shared" si="30"/>
        <v>46313.234914886634</v>
      </c>
      <c r="W50" s="21">
        <f t="shared" si="30"/>
        <v>47007.933438609922</v>
      </c>
      <c r="X50" s="21">
        <f t="shared" si="30"/>
        <v>47713.052440189065</v>
      </c>
      <c r="Y50" s="21">
        <f t="shared" si="30"/>
        <v>48428.748226791897</v>
      </c>
      <c r="Z50" s="21">
        <f t="shared" si="30"/>
        <v>49155.179450193762</v>
      </c>
      <c r="AA50" s="21">
        <f t="shared" si="30"/>
        <v>49892.507141946669</v>
      </c>
      <c r="AB50" s="21">
        <f t="shared" si="30"/>
        <v>50640.894749075858</v>
      </c>
      <c r="AC50" s="21">
        <f t="shared" si="30"/>
        <v>51400.508170311994</v>
      </c>
      <c r="AD50" s="21">
        <f t="shared" si="30"/>
        <v>52171.515792866667</v>
      </c>
      <c r="AE50" s="21">
        <f>+AE48+AE49</f>
        <v>52954.088529759647</v>
      </c>
      <c r="AF50" s="21">
        <f t="shared" ref="AF50" si="31">+AF48+AF49</f>
        <v>53748.399857706048</v>
      </c>
      <c r="AG50" s="21">
        <f t="shared" ref="AG50" si="32">+AG48+AG49</f>
        <v>54554.625855571627</v>
      </c>
      <c r="AH50" s="21">
        <f t="shared" ref="AH50" si="33">+AH48+AH49</f>
        <v>55372.945243405185</v>
      </c>
      <c r="AI50" s="21">
        <f t="shared" ref="AI50" si="34">+AI48+AI49</f>
        <v>56203.539422056267</v>
      </c>
      <c r="AJ50" s="21">
        <f t="shared" ref="AJ50" si="35">+AJ48+AJ49</f>
        <v>57046.592513387099</v>
      </c>
      <c r="AK50" s="21">
        <f t="shared" ref="AK50" si="36">+AK48+AK49</f>
        <v>57902.291401087881</v>
      </c>
      <c r="AL50" s="21">
        <f>+AL48+AL49</f>
        <v>58770.82577210421</v>
      </c>
    </row>
    <row r="51" spans="2:38" x14ac:dyDescent="0.25"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2:38" x14ac:dyDescent="0.25">
      <c r="B52" s="16" t="s">
        <v>90</v>
      </c>
      <c r="C52" s="21">
        <f>+C17-C22-C44-C50-C46</f>
        <v>-38902</v>
      </c>
      <c r="D52" s="21">
        <f t="shared" ref="D52:AL52" si="37">+D17-D22-D44-D50-D46</f>
        <v>-39425.529999999992</v>
      </c>
      <c r="E52" s="21">
        <f t="shared" si="37"/>
        <v>-39956.912949999991</v>
      </c>
      <c r="F52" s="21">
        <f>+F17-F22-F44-F50-F46</f>
        <v>-40673.377689101872</v>
      </c>
      <c r="G52" s="21">
        <f t="shared" si="37"/>
        <v>-41231.448351456733</v>
      </c>
      <c r="H52" s="21">
        <f t="shared" si="37"/>
        <v>-41798.368273568012</v>
      </c>
      <c r="I52" s="21">
        <f t="shared" si="37"/>
        <v>-42374.298886321325</v>
      </c>
      <c r="J52" s="21">
        <f t="shared" si="37"/>
        <v>-42959.405763584939</v>
      </c>
      <c r="K52" s="21">
        <f t="shared" si="37"/>
        <v>-43553.858787645629</v>
      </c>
      <c r="L52" s="21">
        <f t="shared" si="37"/>
        <v>-44157.832323323622</v>
      </c>
      <c r="M52" s="21">
        <f t="shared" si="37"/>
        <v>-44771.505401268609</v>
      </c>
      <c r="N52" s="21">
        <f t="shared" si="37"/>
        <v>-45395.06191096847</v>
      </c>
      <c r="O52" s="21">
        <f t="shared" si="37"/>
        <v>-46028.690804034675</v>
      </c>
      <c r="P52" s="21">
        <f t="shared" si="37"/>
        <v>-46672.586308360987</v>
      </c>
      <c r="Q52" s="21">
        <f t="shared" si="37"/>
        <v>-47326.948153788137</v>
      </c>
      <c r="R52" s="21">
        <f t="shared" si="37"/>
        <v>-47991.981809944795</v>
      </c>
      <c r="S52" s="21">
        <f t="shared" si="37"/>
        <v>-48667.898736974792</v>
      </c>
      <c r="T52" s="21">
        <f t="shared" si="37"/>
        <v>-49354.916649903098</v>
      </c>
      <c r="U52" s="21">
        <f t="shared" si="37"/>
        <v>-50053.259797437735</v>
      </c>
      <c r="V52" s="21">
        <f t="shared" si="37"/>
        <v>-50763.159256052575</v>
      </c>
      <c r="W52" s="21">
        <f t="shared" si="37"/>
        <v>-51484.853240245815</v>
      </c>
      <c r="X52" s="21">
        <f t="shared" si="37"/>
        <v>-52218.587429923115</v>
      </c>
      <c r="Y52" s="21">
        <f t="shared" si="37"/>
        <v>-52964.615315909992</v>
      </c>
      <c r="Z52" s="21">
        <f t="shared" si="37"/>
        <v>-53723.198564658938</v>
      </c>
      <c r="AA52" s="21">
        <f t="shared" si="37"/>
        <v>-54494.607403279755</v>
      </c>
      <c r="AB52" s="21">
        <f t="shared" si="37"/>
        <v>-55279.121026088935</v>
      </c>
      <c r="AC52" s="21">
        <f t="shared" si="37"/>
        <v>-57077.028023945852</v>
      </c>
      <c r="AD52" s="21">
        <f t="shared" si="37"/>
        <v>-56171.515792866667</v>
      </c>
      <c r="AE52" s="21">
        <f t="shared" si="37"/>
        <v>-56954.088529759647</v>
      </c>
      <c r="AF52" s="21">
        <f t="shared" si="37"/>
        <v>-57748.399857706048</v>
      </c>
      <c r="AG52" s="21">
        <f t="shared" si="37"/>
        <v>-58554.625855571627</v>
      </c>
      <c r="AH52" s="21">
        <f t="shared" si="37"/>
        <v>-59372.945243405185</v>
      </c>
      <c r="AI52" s="21">
        <f t="shared" si="37"/>
        <v>-60203.539422056267</v>
      </c>
      <c r="AJ52" s="21">
        <f t="shared" si="37"/>
        <v>-61046.592513387099</v>
      </c>
      <c r="AK52" s="21">
        <f t="shared" si="37"/>
        <v>-61902.291401087881</v>
      </c>
      <c r="AL52" s="21">
        <f t="shared" si="37"/>
        <v>-62770.82577210421</v>
      </c>
    </row>
    <row r="53" spans="2:38" x14ac:dyDescent="0.25"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x14ac:dyDescent="0.25">
      <c r="B54" s="18" t="s">
        <v>91</v>
      </c>
      <c r="C54" s="22">
        <f>+SPanno!D27-SPanno!C27</f>
        <v>0</v>
      </c>
      <c r="D54" s="22">
        <f>+SPanno!E27-SPanno!D27</f>
        <v>24000</v>
      </c>
      <c r="E54" s="22">
        <f>+SPanno!F27-SPanno!E27</f>
        <v>24000</v>
      </c>
      <c r="F54" s="22">
        <f>+SPanno!G27-SPanno!F27</f>
        <v>24000</v>
      </c>
      <c r="G54" s="22">
        <f>+SPanno!H27-SPanno!G27</f>
        <v>24000</v>
      </c>
      <c r="H54" s="22">
        <f>+SPanno!I27-SPanno!H27</f>
        <v>24000</v>
      </c>
      <c r="I54" s="22">
        <f>+SPanno!J27-SPanno!I27</f>
        <v>24000</v>
      </c>
      <c r="J54" s="22">
        <f>+SPanno!K27-SPanno!J27</f>
        <v>24000</v>
      </c>
      <c r="K54" s="22">
        <f>+SPanno!L27-SPanno!K27</f>
        <v>24000</v>
      </c>
      <c r="L54" s="22">
        <f>+SPanno!M27-SPanno!L27</f>
        <v>24000</v>
      </c>
      <c r="M54" s="22">
        <f>+SPanno!N27-SPanno!M27</f>
        <v>24000</v>
      </c>
      <c r="N54" s="22">
        <f>+SPanno!O27-SPanno!N27</f>
        <v>24000</v>
      </c>
      <c r="O54" s="22">
        <f>+SPanno!P27-SPanno!O27</f>
        <v>24000</v>
      </c>
      <c r="P54" s="22">
        <f>+SPanno!Q27-SPanno!P27</f>
        <v>24000</v>
      </c>
      <c r="Q54" s="22">
        <f>+SPanno!R27-SPanno!Q27</f>
        <v>24000</v>
      </c>
      <c r="R54" s="22">
        <f>+SPanno!S27-SPanno!R27</f>
        <v>24000</v>
      </c>
      <c r="S54" s="22">
        <f>+SPanno!T27-SPanno!S27</f>
        <v>24000</v>
      </c>
      <c r="T54" s="22">
        <f>+SPanno!U27-SPanno!T27</f>
        <v>24000</v>
      </c>
      <c r="U54" s="22">
        <f>+SPanno!V27-SPanno!U27</f>
        <v>24000</v>
      </c>
      <c r="V54" s="22">
        <f>+SPanno!W27-SPanno!V27</f>
        <v>24000</v>
      </c>
      <c r="W54" s="22">
        <f>+SPanno!X27-SPanno!W27</f>
        <v>24000</v>
      </c>
      <c r="X54" s="22">
        <f>+SPanno!Y27-SPanno!X27</f>
        <v>24000</v>
      </c>
      <c r="Y54" s="22">
        <f>+SPanno!Z27-SPanno!Y27</f>
        <v>24000</v>
      </c>
      <c r="Z54" s="22">
        <f>+SPanno!AA27-SPanno!Z27</f>
        <v>24000</v>
      </c>
      <c r="AA54" s="22">
        <f>+SPanno!AB27-SPanno!AA27</f>
        <v>24000</v>
      </c>
      <c r="AB54" s="22">
        <f>+SPanno!AC27-SPanno!AB27</f>
        <v>24000</v>
      </c>
      <c r="AC54" s="22">
        <f>+SPanno!AD27-SPanno!AC27</f>
        <v>24000</v>
      </c>
      <c r="AD54" s="22">
        <f>+SPanno!AE27-SPanno!AD27</f>
        <v>24000</v>
      </c>
      <c r="AE54" s="22">
        <f>+SPanno!AF27-SPanno!AE27</f>
        <v>24000</v>
      </c>
      <c r="AF54" s="22">
        <f>+SPanno!AG27-SPanno!AF27</f>
        <v>24000</v>
      </c>
      <c r="AG54" s="22">
        <f>+SPanno!AH27-SPanno!AG27</f>
        <v>24000</v>
      </c>
      <c r="AH54" s="22">
        <f>+SPanno!AI27-SPanno!AH27</f>
        <v>24000</v>
      </c>
      <c r="AI54" s="22">
        <f>+SPanno!AJ27-SPanno!AI27</f>
        <v>24000</v>
      </c>
      <c r="AJ54" s="22">
        <f>+SPanno!AK27-SPanno!AJ27</f>
        <v>24000</v>
      </c>
      <c r="AK54" s="22">
        <f>+SPanno!AL27-SPanno!AK27</f>
        <v>24000</v>
      </c>
      <c r="AL54" s="22">
        <f>+SPanno!AM27-SPanno!AL27</f>
        <v>24000</v>
      </c>
    </row>
    <row r="55" spans="2:38" x14ac:dyDescent="0.25">
      <c r="B55" s="18" t="s">
        <v>92</v>
      </c>
      <c r="C55" s="22">
        <f>+SPanno!D31-SPanno!C31</f>
        <v>0</v>
      </c>
      <c r="D55" s="22">
        <f>+SPanno!E31-SPanno!D31</f>
        <v>0</v>
      </c>
      <c r="E55" s="22">
        <f>+SPanno!F31-SPanno!E31</f>
        <v>0</v>
      </c>
      <c r="F55" s="22">
        <f>+SPanno!G31-SPanno!F31</f>
        <v>0</v>
      </c>
      <c r="G55" s="22">
        <f>+SPanno!H31-SPanno!G31</f>
        <v>0</v>
      </c>
      <c r="H55" s="22">
        <f>+SPanno!I31-SPanno!H31</f>
        <v>0</v>
      </c>
      <c r="I55" s="22">
        <f>+SPanno!J31-SPanno!I31</f>
        <v>0</v>
      </c>
      <c r="J55" s="22">
        <f>+SPanno!K31-SPanno!J31</f>
        <v>0</v>
      </c>
      <c r="K55" s="22">
        <f>+SPanno!L31-SPanno!K31</f>
        <v>0</v>
      </c>
      <c r="L55" s="22">
        <f>+SPanno!M31-SPanno!L31</f>
        <v>0</v>
      </c>
      <c r="M55" s="22">
        <f>+SPanno!N31-SPanno!M31</f>
        <v>0</v>
      </c>
      <c r="N55" s="22">
        <f>+SPanno!O31-SPanno!N31</f>
        <v>0</v>
      </c>
      <c r="O55" s="22">
        <f>+SPanno!P31-SPanno!O31</f>
        <v>0</v>
      </c>
      <c r="P55" s="22">
        <f>+SPanno!Q31-SPanno!P31</f>
        <v>0</v>
      </c>
      <c r="Q55" s="22">
        <f>+SPanno!R31-SPanno!Q31</f>
        <v>0</v>
      </c>
      <c r="R55" s="22">
        <f>+SPanno!S31-SPanno!R31</f>
        <v>0</v>
      </c>
      <c r="S55" s="22">
        <f>+SPanno!T31-SPanno!S31</f>
        <v>0</v>
      </c>
      <c r="T55" s="22">
        <f>+SPanno!U31-SPanno!T31</f>
        <v>0</v>
      </c>
      <c r="U55" s="22">
        <f>+SPanno!V31-SPanno!U31</f>
        <v>0</v>
      </c>
      <c r="V55" s="22">
        <f>+SPanno!W31-SPanno!V31</f>
        <v>0</v>
      </c>
      <c r="W55" s="22">
        <f>+SPanno!X31-SPanno!W31</f>
        <v>0</v>
      </c>
      <c r="X55" s="22">
        <f>+SPanno!Y31-SPanno!X31</f>
        <v>0</v>
      </c>
      <c r="Y55" s="22">
        <f>+SPanno!Z31-SPanno!Y31</f>
        <v>0</v>
      </c>
      <c r="Z55" s="22">
        <f>+SPanno!AA31-SPanno!Z31</f>
        <v>0</v>
      </c>
      <c r="AA55" s="22">
        <f>+SPanno!AB31-SPanno!AA31</f>
        <v>0</v>
      </c>
      <c r="AB55" s="22">
        <f>+SPanno!AC31-SPanno!AB31</f>
        <v>0</v>
      </c>
      <c r="AC55" s="22">
        <f>+SPanno!AD31-SPanno!AC31</f>
        <v>0</v>
      </c>
      <c r="AD55" s="22">
        <f>+SPanno!AE31-SPanno!AD31</f>
        <v>0</v>
      </c>
      <c r="AE55" s="22">
        <f>+SPanno!AF31-SPanno!AE31</f>
        <v>0</v>
      </c>
      <c r="AF55" s="22">
        <f>+SPanno!AG31-SPanno!AF31</f>
        <v>0</v>
      </c>
      <c r="AG55" s="22">
        <f>+SPanno!AH31-SPanno!AG31</f>
        <v>0</v>
      </c>
      <c r="AH55" s="22">
        <f>+SPanno!AI31-SPanno!AH31</f>
        <v>0</v>
      </c>
      <c r="AI55" s="22">
        <f>+SPanno!AJ31-SPanno!AI31</f>
        <v>0</v>
      </c>
      <c r="AJ55" s="22">
        <f>+SPanno!AK31-SPanno!AJ31</f>
        <v>0</v>
      </c>
      <c r="AK55" s="22">
        <f>+SPanno!AL31-SPanno!AK31</f>
        <v>0</v>
      </c>
      <c r="AL55" s="22">
        <f>+SPanno!AM31-SPanno!AL31</f>
        <v>0</v>
      </c>
    </row>
    <row r="56" spans="2:38" x14ac:dyDescent="0.25">
      <c r="B56" s="18" t="s">
        <v>93</v>
      </c>
      <c r="C56" s="22">
        <f>+SPanno!D38-SPanno!C38</f>
        <v>50000</v>
      </c>
      <c r="D56" s="22">
        <f>+SPanno!E38-SPanno!D38</f>
        <v>50000</v>
      </c>
      <c r="E56" s="22">
        <f>+SPanno!F38-SPanno!E38</f>
        <v>50000</v>
      </c>
      <c r="F56" s="22">
        <f>+SPanno!G38-SPanno!F38</f>
        <v>50000</v>
      </c>
      <c r="G56" s="22">
        <f>+SPanno!H38-SPanno!G38</f>
        <v>50000</v>
      </c>
      <c r="H56" s="22">
        <f>+SPanno!I38-SPanno!H38</f>
        <v>50000</v>
      </c>
      <c r="I56" s="22">
        <f>+SPanno!J38-SPanno!I38</f>
        <v>50000</v>
      </c>
      <c r="J56" s="22">
        <f>+SPanno!K38-SPanno!J38</f>
        <v>50000</v>
      </c>
      <c r="K56" s="22">
        <f>+SPanno!L38-SPanno!K38</f>
        <v>50000</v>
      </c>
      <c r="L56" s="22">
        <f>+SPanno!M38-SPanno!L38</f>
        <v>50000</v>
      </c>
      <c r="M56" s="22">
        <f>+SPanno!N38-SPanno!M38</f>
        <v>50000</v>
      </c>
      <c r="N56" s="22">
        <f>+SPanno!O38-SPanno!N38</f>
        <v>50000</v>
      </c>
      <c r="O56" s="22">
        <f>+SPanno!P38-SPanno!O38</f>
        <v>50000</v>
      </c>
      <c r="P56" s="22">
        <f>+SPanno!Q38-SPanno!P38</f>
        <v>50000</v>
      </c>
      <c r="Q56" s="22">
        <f>+SPanno!R38-SPanno!Q38</f>
        <v>50000</v>
      </c>
      <c r="R56" s="22">
        <f>+SPanno!S38-SPanno!R38</f>
        <v>50000</v>
      </c>
      <c r="S56" s="22">
        <f>+SPanno!T38-SPanno!S38</f>
        <v>50000</v>
      </c>
      <c r="T56" s="22">
        <f>+SPanno!U38-SPanno!T38</f>
        <v>50000</v>
      </c>
      <c r="U56" s="22">
        <f>+SPanno!V38-SPanno!U38</f>
        <v>50000</v>
      </c>
      <c r="V56" s="22">
        <f>+SPanno!W38-SPanno!V38</f>
        <v>50000</v>
      </c>
      <c r="W56" s="22">
        <f>+SPanno!X38-SPanno!W38</f>
        <v>50000</v>
      </c>
      <c r="X56" s="22">
        <f>+SPanno!Y38-SPanno!X38</f>
        <v>50000</v>
      </c>
      <c r="Y56" s="22">
        <f>+SPanno!Z38-SPanno!Y38</f>
        <v>50000</v>
      </c>
      <c r="Z56" s="22">
        <f>+SPanno!AA38-SPanno!Z38</f>
        <v>50000</v>
      </c>
      <c r="AA56" s="22">
        <f>+SPanno!AB38-SPanno!AA38</f>
        <v>50000</v>
      </c>
      <c r="AB56" s="22">
        <f>+SPanno!AC38-SPanno!AB38</f>
        <v>50000</v>
      </c>
      <c r="AC56" s="22">
        <f>+SPanno!AD38-SPanno!AC38</f>
        <v>50000</v>
      </c>
      <c r="AD56" s="22">
        <f>+SPanno!AE38-SPanno!AD38</f>
        <v>50000</v>
      </c>
      <c r="AE56" s="22">
        <f>+SPanno!AF38-SPanno!AE38</f>
        <v>50000</v>
      </c>
      <c r="AF56" s="22">
        <f>+SPanno!AG38-SPanno!AF38</f>
        <v>50000</v>
      </c>
      <c r="AG56" s="22">
        <f>+SPanno!AH38-SPanno!AG38</f>
        <v>50000</v>
      </c>
      <c r="AH56" s="22">
        <f>+SPanno!AI38-SPanno!AH38</f>
        <v>50000</v>
      </c>
      <c r="AI56" s="22">
        <f>+SPanno!AJ38-SPanno!AI38</f>
        <v>50000</v>
      </c>
      <c r="AJ56" s="22">
        <f>+SPanno!AK38-SPanno!AJ38</f>
        <v>50000</v>
      </c>
      <c r="AK56" s="22">
        <f>+SPanno!AL38-SPanno!AK38</f>
        <v>50000</v>
      </c>
      <c r="AL56" s="22">
        <f>+SPanno!AM38-SPanno!AL38</f>
        <v>50000</v>
      </c>
    </row>
    <row r="57" spans="2:38" x14ac:dyDescent="0.25">
      <c r="B57" s="18" t="s">
        <v>94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2:38" x14ac:dyDescent="0.25">
      <c r="B58" s="16" t="s">
        <v>95</v>
      </c>
      <c r="C58" s="21">
        <f>SUM(C54:C57)</f>
        <v>50000</v>
      </c>
      <c r="D58" s="21">
        <f t="shared" ref="D58:AD58" si="38">SUM(D54:D57)</f>
        <v>74000</v>
      </c>
      <c r="E58" s="21">
        <f t="shared" si="38"/>
        <v>74000</v>
      </c>
      <c r="F58" s="21">
        <f t="shared" si="38"/>
        <v>74000</v>
      </c>
      <c r="G58" s="21">
        <f t="shared" si="38"/>
        <v>74000</v>
      </c>
      <c r="H58" s="21">
        <f t="shared" si="38"/>
        <v>74000</v>
      </c>
      <c r="I58" s="21">
        <f t="shared" si="38"/>
        <v>74000</v>
      </c>
      <c r="J58" s="21">
        <f t="shared" si="38"/>
        <v>74000</v>
      </c>
      <c r="K58" s="21">
        <f t="shared" si="38"/>
        <v>74000</v>
      </c>
      <c r="L58" s="21">
        <f t="shared" si="38"/>
        <v>74000</v>
      </c>
      <c r="M58" s="21">
        <f t="shared" si="38"/>
        <v>74000</v>
      </c>
      <c r="N58" s="21">
        <f t="shared" si="38"/>
        <v>74000</v>
      </c>
      <c r="O58" s="21">
        <f t="shared" si="38"/>
        <v>74000</v>
      </c>
      <c r="P58" s="21">
        <f t="shared" si="38"/>
        <v>74000</v>
      </c>
      <c r="Q58" s="21">
        <f t="shared" si="38"/>
        <v>74000</v>
      </c>
      <c r="R58" s="21">
        <f t="shared" si="38"/>
        <v>74000</v>
      </c>
      <c r="S58" s="21">
        <f t="shared" si="38"/>
        <v>74000</v>
      </c>
      <c r="T58" s="21">
        <f t="shared" si="38"/>
        <v>74000</v>
      </c>
      <c r="U58" s="21">
        <f t="shared" si="38"/>
        <v>74000</v>
      </c>
      <c r="V58" s="21">
        <f t="shared" si="38"/>
        <v>74000</v>
      </c>
      <c r="W58" s="21">
        <f t="shared" si="38"/>
        <v>74000</v>
      </c>
      <c r="X58" s="21">
        <f t="shared" si="38"/>
        <v>74000</v>
      </c>
      <c r="Y58" s="21">
        <f t="shared" si="38"/>
        <v>74000</v>
      </c>
      <c r="Z58" s="21">
        <f t="shared" si="38"/>
        <v>74000</v>
      </c>
      <c r="AA58" s="21">
        <f t="shared" si="38"/>
        <v>74000</v>
      </c>
      <c r="AB58" s="21">
        <f t="shared" si="38"/>
        <v>74000</v>
      </c>
      <c r="AC58" s="21">
        <f t="shared" si="38"/>
        <v>74000</v>
      </c>
      <c r="AD58" s="21">
        <f t="shared" si="38"/>
        <v>74000</v>
      </c>
      <c r="AE58" s="21">
        <f>SUM(AE54:AE57)</f>
        <v>74000</v>
      </c>
      <c r="AF58" s="21">
        <f t="shared" ref="AF58" si="39">SUM(AF54:AF57)</f>
        <v>74000</v>
      </c>
      <c r="AG58" s="21">
        <f t="shared" ref="AG58" si="40">SUM(AG54:AG57)</f>
        <v>74000</v>
      </c>
      <c r="AH58" s="21">
        <f t="shared" ref="AH58" si="41">SUM(AH54:AH57)</f>
        <v>74000</v>
      </c>
      <c r="AI58" s="21">
        <f t="shared" ref="AI58" si="42">SUM(AI54:AI57)</f>
        <v>74000</v>
      </c>
      <c r="AJ58" s="21">
        <f t="shared" ref="AJ58" si="43">SUM(AJ54:AJ57)</f>
        <v>74000</v>
      </c>
      <c r="AK58" s="21">
        <f t="shared" ref="AK58" si="44">SUM(AK54:AK57)</f>
        <v>74000</v>
      </c>
      <c r="AL58" s="21">
        <f>SUM(AL54:AL57)</f>
        <v>74000</v>
      </c>
    </row>
    <row r="59" spans="2:38" x14ac:dyDescent="0.25">
      <c r="B59" s="1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2:38" x14ac:dyDescent="0.25">
      <c r="B60" s="16" t="s">
        <v>96</v>
      </c>
      <c r="C60" s="21">
        <f>+C52-C58</f>
        <v>-88902</v>
      </c>
      <c r="D60" s="21">
        <f t="shared" ref="D60:AD60" si="45">+D52-D58</f>
        <v>-113425.53</v>
      </c>
      <c r="E60" s="21">
        <f t="shared" si="45"/>
        <v>-113956.91295</v>
      </c>
      <c r="F60" s="21">
        <f t="shared" si="45"/>
        <v>-114673.37768910188</v>
      </c>
      <c r="G60" s="21">
        <f t="shared" si="45"/>
        <v>-115231.44835145673</v>
      </c>
      <c r="H60" s="21">
        <f t="shared" si="45"/>
        <v>-115798.36827356802</v>
      </c>
      <c r="I60" s="21">
        <f t="shared" si="45"/>
        <v>-116374.29888632132</v>
      </c>
      <c r="J60" s="21">
        <f t="shared" si="45"/>
        <v>-116959.40576358495</v>
      </c>
      <c r="K60" s="21">
        <f t="shared" si="45"/>
        <v>-117553.85878764563</v>
      </c>
      <c r="L60" s="21">
        <f t="shared" si="45"/>
        <v>-118157.83232332362</v>
      </c>
      <c r="M60" s="21">
        <f t="shared" si="45"/>
        <v>-118771.5054012686</v>
      </c>
      <c r="N60" s="21">
        <f t="shared" si="45"/>
        <v>-119395.06191096848</v>
      </c>
      <c r="O60" s="21">
        <f t="shared" si="45"/>
        <v>-120028.69080403468</v>
      </c>
      <c r="P60" s="21">
        <f t="shared" si="45"/>
        <v>-120672.58630836099</v>
      </c>
      <c r="Q60" s="21">
        <f t="shared" si="45"/>
        <v>-121326.94815378814</v>
      </c>
      <c r="R60" s="21">
        <f t="shared" si="45"/>
        <v>-121991.98180994479</v>
      </c>
      <c r="S60" s="21">
        <f t="shared" si="45"/>
        <v>-122667.89873697479</v>
      </c>
      <c r="T60" s="21">
        <f t="shared" si="45"/>
        <v>-123354.9166499031</v>
      </c>
      <c r="U60" s="21">
        <f t="shared" si="45"/>
        <v>-124053.25979743773</v>
      </c>
      <c r="V60" s="21">
        <f t="shared" si="45"/>
        <v>-124763.15925605258</v>
      </c>
      <c r="W60" s="21">
        <f t="shared" si="45"/>
        <v>-125484.85324024581</v>
      </c>
      <c r="X60" s="21">
        <f t="shared" si="45"/>
        <v>-126218.58742992312</v>
      </c>
      <c r="Y60" s="21">
        <f t="shared" si="45"/>
        <v>-126964.61531590999</v>
      </c>
      <c r="Z60" s="21">
        <f t="shared" si="45"/>
        <v>-127723.19856465893</v>
      </c>
      <c r="AA60" s="21">
        <f t="shared" si="45"/>
        <v>-128494.60740327975</v>
      </c>
      <c r="AB60" s="21">
        <f t="shared" si="45"/>
        <v>-129279.12102608893</v>
      </c>
      <c r="AC60" s="21">
        <f t="shared" si="45"/>
        <v>-131077.02802394587</v>
      </c>
      <c r="AD60" s="21">
        <f t="shared" si="45"/>
        <v>-130171.51579286667</v>
      </c>
      <c r="AE60" s="21">
        <f>+AE52-AE58</f>
        <v>-130954.08852975964</v>
      </c>
      <c r="AF60" s="21">
        <f t="shared" ref="AF60:AK60" si="46">+AF52-AF58</f>
        <v>-131748.39985770604</v>
      </c>
      <c r="AG60" s="21">
        <f t="shared" si="46"/>
        <v>-132554.62585557162</v>
      </c>
      <c r="AH60" s="21">
        <f t="shared" si="46"/>
        <v>-133372.94524340518</v>
      </c>
      <c r="AI60" s="21">
        <f t="shared" si="46"/>
        <v>-134203.53942205626</v>
      </c>
      <c r="AJ60" s="21">
        <f t="shared" si="46"/>
        <v>-135046.59251338709</v>
      </c>
      <c r="AK60" s="21">
        <f t="shared" si="46"/>
        <v>-135902.29140108789</v>
      </c>
      <c r="AL60" s="21">
        <f>+AL52-AL58</f>
        <v>-136770.8257721042</v>
      </c>
    </row>
    <row r="61" spans="2:38" x14ac:dyDescent="0.25"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2:38" x14ac:dyDescent="0.25">
      <c r="B62" s="18" t="s">
        <v>283</v>
      </c>
      <c r="C62" s="2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2:38" x14ac:dyDescent="0.25">
      <c r="B63" s="18" t="s">
        <v>282</v>
      </c>
      <c r="C63" s="22">
        <f>+M_Contributo!D16</f>
        <v>0</v>
      </c>
      <c r="D63" s="22">
        <f>+M_Contributo!E16</f>
        <v>0</v>
      </c>
      <c r="E63" s="22">
        <f>+M_Contributo!F16</f>
        <v>10000</v>
      </c>
      <c r="F63" s="22">
        <f>+M_Contributo!G16</f>
        <v>10000</v>
      </c>
      <c r="G63" s="22">
        <f>+M_Contributo!H16</f>
        <v>10000</v>
      </c>
      <c r="H63" s="22">
        <f>+M_Contributo!I16</f>
        <v>10000</v>
      </c>
      <c r="I63" s="22">
        <f>+M_Contributo!J16</f>
        <v>10000</v>
      </c>
      <c r="J63" s="22">
        <f>+M_Contributo!K16</f>
        <v>10000</v>
      </c>
      <c r="K63" s="22">
        <f>+M_Contributo!L16</f>
        <v>10000</v>
      </c>
      <c r="L63" s="22">
        <f>+M_Contributo!M16</f>
        <v>10000</v>
      </c>
      <c r="M63" s="22">
        <f>+M_Contributo!N16</f>
        <v>10000</v>
      </c>
      <c r="N63" s="22">
        <f>+M_Contributo!O16</f>
        <v>10000</v>
      </c>
      <c r="O63" s="22">
        <f>+M_Contributo!P16</f>
        <v>0</v>
      </c>
      <c r="P63" s="22">
        <f>+M_Contributo!Q16</f>
        <v>0</v>
      </c>
      <c r="Q63" s="22">
        <f>+M_Contributo!R16</f>
        <v>0</v>
      </c>
      <c r="R63" s="22">
        <f>+M_Contributo!S16</f>
        <v>0</v>
      </c>
      <c r="S63" s="22">
        <f>+M_Contributo!T16</f>
        <v>0</v>
      </c>
      <c r="T63" s="22">
        <f>+M_Contributo!U16</f>
        <v>0</v>
      </c>
      <c r="U63" s="22">
        <f>+M_Contributo!V16</f>
        <v>0</v>
      </c>
      <c r="V63" s="22">
        <f>+M_Contributo!W16</f>
        <v>0</v>
      </c>
      <c r="W63" s="22">
        <f>+M_Contributo!X16</f>
        <v>0</v>
      </c>
      <c r="X63" s="22">
        <f>+M_Contributo!Y16</f>
        <v>0</v>
      </c>
      <c r="Y63" s="22">
        <f>+M_Contributo!Z16</f>
        <v>0</v>
      </c>
      <c r="Z63" s="22">
        <f>+M_Contributo!AA16</f>
        <v>0</v>
      </c>
      <c r="AA63" s="22">
        <f>+M_Contributo!AB16</f>
        <v>0</v>
      </c>
      <c r="AB63" s="22">
        <f>+M_Contributo!AC16</f>
        <v>0</v>
      </c>
      <c r="AC63" s="22">
        <f>+M_Contributo!AD16</f>
        <v>0</v>
      </c>
      <c r="AD63" s="22">
        <f>+M_Contributo!AE16</f>
        <v>0</v>
      </c>
      <c r="AE63" s="22">
        <f>+M_Contributo!AF16</f>
        <v>0</v>
      </c>
      <c r="AF63" s="22">
        <f>+M_Contributo!AG16</f>
        <v>0</v>
      </c>
      <c r="AG63" s="22">
        <f>+M_Contributo!AH16</f>
        <v>0</v>
      </c>
      <c r="AH63" s="22">
        <f>+M_Contributo!AI16</f>
        <v>0</v>
      </c>
      <c r="AI63" s="22">
        <f>+M_Contributo!AJ16</f>
        <v>0</v>
      </c>
      <c r="AJ63" s="22">
        <f>+M_Contributo!AK16</f>
        <v>0</v>
      </c>
      <c r="AK63" s="22">
        <f>+M_Contributo!AL16</f>
        <v>0</v>
      </c>
      <c r="AL63" s="22">
        <f>+M_Contributo!AM16</f>
        <v>0</v>
      </c>
    </row>
    <row r="64" spans="2:38" x14ac:dyDescent="0.25">
      <c r="B64" s="18" t="s">
        <v>97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2:38" x14ac:dyDescent="0.25">
      <c r="B65" s="16" t="s">
        <v>98</v>
      </c>
      <c r="C65" s="21">
        <f>+SUM(C62:C64)</f>
        <v>0</v>
      </c>
      <c r="D65" s="21">
        <f t="shared" ref="D65:AL65" si="47">+SUM(D62:D64)</f>
        <v>0</v>
      </c>
      <c r="E65" s="21">
        <f t="shared" si="47"/>
        <v>10000</v>
      </c>
      <c r="F65" s="21">
        <f t="shared" si="47"/>
        <v>10000</v>
      </c>
      <c r="G65" s="21">
        <f t="shared" si="47"/>
        <v>10000</v>
      </c>
      <c r="H65" s="21">
        <f t="shared" si="47"/>
        <v>10000</v>
      </c>
      <c r="I65" s="21">
        <f t="shared" si="47"/>
        <v>10000</v>
      </c>
      <c r="J65" s="21">
        <f t="shared" si="47"/>
        <v>10000</v>
      </c>
      <c r="K65" s="21">
        <f t="shared" si="47"/>
        <v>10000</v>
      </c>
      <c r="L65" s="21">
        <f t="shared" si="47"/>
        <v>10000</v>
      </c>
      <c r="M65" s="21">
        <f t="shared" si="47"/>
        <v>10000</v>
      </c>
      <c r="N65" s="21">
        <f t="shared" si="47"/>
        <v>10000</v>
      </c>
      <c r="O65" s="21">
        <f t="shared" si="47"/>
        <v>0</v>
      </c>
      <c r="P65" s="21">
        <f t="shared" si="47"/>
        <v>0</v>
      </c>
      <c r="Q65" s="21">
        <f t="shared" si="47"/>
        <v>0</v>
      </c>
      <c r="R65" s="21">
        <f t="shared" si="47"/>
        <v>0</v>
      </c>
      <c r="S65" s="21">
        <f t="shared" si="47"/>
        <v>0</v>
      </c>
      <c r="T65" s="21">
        <f t="shared" si="47"/>
        <v>0</v>
      </c>
      <c r="U65" s="21">
        <f t="shared" si="47"/>
        <v>0</v>
      </c>
      <c r="V65" s="21">
        <f t="shared" si="47"/>
        <v>0</v>
      </c>
      <c r="W65" s="21">
        <f t="shared" si="47"/>
        <v>0</v>
      </c>
      <c r="X65" s="21">
        <f t="shared" si="47"/>
        <v>0</v>
      </c>
      <c r="Y65" s="21">
        <f t="shared" si="47"/>
        <v>0</v>
      </c>
      <c r="Z65" s="21">
        <f t="shared" si="47"/>
        <v>0</v>
      </c>
      <c r="AA65" s="21">
        <f t="shared" si="47"/>
        <v>0</v>
      </c>
      <c r="AB65" s="21">
        <f t="shared" si="47"/>
        <v>0</v>
      </c>
      <c r="AC65" s="21">
        <f t="shared" si="47"/>
        <v>0</v>
      </c>
      <c r="AD65" s="21">
        <f t="shared" si="47"/>
        <v>0</v>
      </c>
      <c r="AE65" s="21">
        <f t="shared" si="47"/>
        <v>0</v>
      </c>
      <c r="AF65" s="21">
        <f t="shared" si="47"/>
        <v>0</v>
      </c>
      <c r="AG65" s="21">
        <f t="shared" si="47"/>
        <v>0</v>
      </c>
      <c r="AH65" s="21">
        <f t="shared" si="47"/>
        <v>0</v>
      </c>
      <c r="AI65" s="21">
        <f t="shared" si="47"/>
        <v>0</v>
      </c>
      <c r="AJ65" s="21">
        <f t="shared" si="47"/>
        <v>0</v>
      </c>
      <c r="AK65" s="21">
        <f t="shared" si="47"/>
        <v>0</v>
      </c>
      <c r="AL65" s="21">
        <f t="shared" si="47"/>
        <v>0</v>
      </c>
    </row>
    <row r="66" spans="2:38" x14ac:dyDescent="0.2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2:38" x14ac:dyDescent="0.25">
      <c r="B67" s="18" t="s">
        <v>99</v>
      </c>
      <c r="C67" s="22"/>
      <c r="D67" s="22">
        <f>+'Flussi Cassaanno'!D35</f>
        <v>-2636.2833333333333</v>
      </c>
      <c r="E67" s="22">
        <f>+'Flussi Cassaanno'!E35</f>
        <v>-3176.4299305555555</v>
      </c>
      <c r="F67" s="22">
        <f>+'Flussi Cassaanno'!F35</f>
        <v>-2839.7769240162038</v>
      </c>
      <c r="G67" s="22">
        <f>+'Flussi Cassaanno'!G35</f>
        <v>-2736.8458469672114</v>
      </c>
      <c r="H67" s="22">
        <f>+'Flussi Cassaanno'!H35</f>
        <v>-2411.0883862571823</v>
      </c>
      <c r="I67" s="22">
        <f>+'Flussi Cassaanno'!I35</f>
        <v>-2296.6326749014138</v>
      </c>
      <c r="J67" s="22">
        <f>+'Flussi Cassaanno'!J35</f>
        <v>-2183.9465481576567</v>
      </c>
      <c r="K67" s="22">
        <f>+'Flussi Cassaanno'!K35</f>
        <v>-2030.6708876089717</v>
      </c>
      <c r="L67" s="22">
        <f>+'Flussi Cassaanno'!L35</f>
        <v>-1878.5637582412648</v>
      </c>
      <c r="M67" s="22">
        <f>+'Flussi Cassaanno'!M35</f>
        <v>-1727.750653728715</v>
      </c>
      <c r="N67" s="22">
        <f>+'Flussi Cassaanno'!N35</f>
        <v>-1578.2165148896183</v>
      </c>
      <c r="O67" s="22">
        <f>+'Flussi Cassaanno'!O35</f>
        <v>-1429.9934646325855</v>
      </c>
      <c r="P67" s="22">
        <f>+'Flussi Cassaanno'!P35</f>
        <v>-1283.1145002955523</v>
      </c>
      <c r="Q67" s="22">
        <f>+'Flussi Cassaanno'!Q35</f>
        <v>-903.52991653650281</v>
      </c>
      <c r="R67" s="22">
        <f>+'Flussi Cassaanno'!R35</f>
        <v>-743.96536280265605</v>
      </c>
      <c r="S67" s="22">
        <f>+'Flussi Cassaanno'!S35</f>
        <v>-586.31011278868823</v>
      </c>
      <c r="T67" s="22">
        <f>+'Flussi Cassaanno'!T35</f>
        <v>-429.84667787194735</v>
      </c>
      <c r="U67" s="22">
        <f>+'Flussi Cassaanno'!U35</f>
        <v>-274.85530319966875</v>
      </c>
      <c r="V67" s="22">
        <f>+'Flussi Cassaanno'!V35</f>
        <v>-121.37432028635867</v>
      </c>
      <c r="W67" s="22">
        <f>+'Flussi Cassaanno'!W35</f>
        <v>0</v>
      </c>
      <c r="X67" s="22">
        <f>+'Flussi Cassaanno'!X35</f>
        <v>0</v>
      </c>
      <c r="Y67" s="22">
        <f>+'Flussi Cassaanno'!Y35</f>
        <v>0</v>
      </c>
      <c r="Z67" s="22">
        <f>+'Flussi Cassaanno'!Z35</f>
        <v>0</v>
      </c>
      <c r="AA67" s="22">
        <f>+'Flussi Cassaanno'!AA35</f>
        <v>0</v>
      </c>
      <c r="AB67" s="22">
        <f>+'Flussi Cassaanno'!AB35</f>
        <v>0</v>
      </c>
      <c r="AC67" s="22">
        <f>+'Flussi Cassaanno'!AC35</f>
        <v>0</v>
      </c>
      <c r="AD67" s="22">
        <f>+'Flussi Cassaanno'!AD35</f>
        <v>0</v>
      </c>
      <c r="AE67" s="22">
        <f>+'Flussi Cassaanno'!AE35</f>
        <v>0</v>
      </c>
      <c r="AF67" s="22">
        <f>+'Flussi Cassaanno'!AF35</f>
        <v>0</v>
      </c>
      <c r="AG67" s="22">
        <f>+'Flussi Cassaanno'!AG35</f>
        <v>0</v>
      </c>
      <c r="AH67" s="22">
        <f>+'Flussi Cassaanno'!AH35</f>
        <v>0</v>
      </c>
      <c r="AI67" s="22">
        <f>+'Flussi Cassaanno'!AI35</f>
        <v>0</v>
      </c>
      <c r="AJ67" s="22">
        <f>+'Flussi Cassaanno'!AJ35</f>
        <v>0</v>
      </c>
      <c r="AK67" s="22">
        <f>+'Flussi Cassaanno'!AK35</f>
        <v>0</v>
      </c>
      <c r="AL67" s="22">
        <f>+'Flussi Cassaanno'!AL35</f>
        <v>0</v>
      </c>
    </row>
    <row r="68" spans="2:38" x14ac:dyDescent="0.25">
      <c r="B68" s="18" t="s">
        <v>100</v>
      </c>
      <c r="C68" s="22">
        <f>-M_Finanziamento!C18-M_Leasing!B32-M_Pregresso!D87</f>
        <v>-30</v>
      </c>
      <c r="D68" s="22">
        <f>-M_Finanziamento!D18-M_Leasing!C32-M_Pregresso!E87</f>
        <v>-30</v>
      </c>
      <c r="E68" s="22">
        <f>-M_Finanziamento!E18-M_Leasing!D32-M_Pregresso!F87</f>
        <v>-30</v>
      </c>
      <c r="F68" s="22">
        <f>-M_Finanziamento!F18-M_Leasing!E32-M_Pregresso!G87</f>
        <v>-2370</v>
      </c>
      <c r="G68" s="22">
        <f>-M_Finanziamento!G18-M_Leasing!F32-M_Pregresso!H87</f>
        <v>-2323.9511283385086</v>
      </c>
      <c r="H68" s="22">
        <f>-M_Finanziamento!H18-M_Leasing!G32-M_Pregresso!I87</f>
        <v>-2275.1393243773277</v>
      </c>
      <c r="I68" s="22">
        <f>-M_Finanziamento!I18-M_Leasing!H32-M_Pregresso!J87</f>
        <v>-2223.398812178476</v>
      </c>
      <c r="J68" s="22">
        <f>-M_Finanziamento!J18-M_Leasing!I32-M_Pregresso!K87</f>
        <v>-2168.5538692476925</v>
      </c>
      <c r="K68" s="22">
        <f>-M_Finanziamento!K18-M_Leasing!J32-M_Pregresso!L87</f>
        <v>-2110.4182297410625</v>
      </c>
      <c r="L68" s="22">
        <f>-M_Finanziamento!L18-M_Leasing!K32-M_Pregresso!M87</f>
        <v>-2048.7944518640352</v>
      </c>
      <c r="M68" s="22">
        <f>-M_Finanziamento!M18-M_Leasing!L32-M_Pregresso!N87</f>
        <v>-1983.4732473143858</v>
      </c>
      <c r="N68" s="22">
        <f>-M_Finanziamento!N18-M_Leasing!M32-M_Pregresso!O87</f>
        <v>-1914.2327704917575</v>
      </c>
      <c r="O68" s="22">
        <f>-M_Finanziamento!O18-M_Leasing!N32-M_Pregresso!P87</f>
        <v>-1840.8378650597715</v>
      </c>
      <c r="P68" s="22">
        <f>-M_Finanziamento!P18-M_Leasing!O32-M_Pregresso!Q87</f>
        <v>-1763.0392653018662</v>
      </c>
      <c r="Q68" s="22">
        <f>-M_Finanziamento!Q18-M_Leasing!P32-M_Pregresso!R87</f>
        <v>-1680.5727495584867</v>
      </c>
      <c r="R68" s="22">
        <f>-M_Finanziamento!R18-M_Leasing!Q32-M_Pregresso!S87</f>
        <v>-1593.1582428705044</v>
      </c>
      <c r="S68" s="22">
        <f>-M_Finanziamento!S18-M_Leasing!R32-M_Pregresso!T87</f>
        <v>-1500.4988657812432</v>
      </c>
      <c r="T68" s="22">
        <f>-M_Finanziamento!T18-M_Leasing!S32-M_Pregresso!U87</f>
        <v>-1402.2799260666263</v>
      </c>
      <c r="U68" s="22">
        <f>-M_Finanziamento!U18-M_Leasing!T32-M_Pregresso!V87</f>
        <v>-1298.1678499691325</v>
      </c>
      <c r="V68" s="22">
        <f>-M_Finanziamento!V18-M_Leasing!U32-M_Pregresso!W87</f>
        <v>-1187.8090493057889</v>
      </c>
      <c r="W68" s="22">
        <f>-M_Finanziamento!W18-M_Leasing!V32-M_Pregresso!X87</f>
        <v>-1070.8287206026448</v>
      </c>
      <c r="X68" s="22">
        <f>-M_Finanziamento!X18-M_Leasing!W32-M_Pregresso!Y87</f>
        <v>-946.829572177312</v>
      </c>
      <c r="Y68" s="22">
        <f>-M_Finanziamento!Y18-M_Leasing!X32-M_Pregresso!Z87</f>
        <v>-815.39047484645914</v>
      </c>
      <c r="Z68" s="22">
        <f>-M_Finanziamento!Z18-M_Leasing!Y32-M_Pregresso!AA87</f>
        <v>-676.06503167575522</v>
      </c>
      <c r="AA68" s="22">
        <f>-M_Finanziamento!AA18-M_Leasing!Z32-M_Pregresso!AB87</f>
        <v>-498.380061914809</v>
      </c>
      <c r="AB68" s="22">
        <f>-M_Finanziamento!AB18-M_Leasing!AA32-M_Pregresso!AC87</f>
        <v>-341.83399396820624</v>
      </c>
      <c r="AC68" s="22">
        <f>-M_Finanziamento!AC18-M_Leasing!AB32-M_Pregresso!AD87</f>
        <v>-175.89516194480723</v>
      </c>
      <c r="AD68" s="22">
        <f>-M_Finanziamento!AD18-M_Leasing!AC32-M_Pregresso!AE87</f>
        <v>0</v>
      </c>
      <c r="AE68" s="22">
        <f>-M_Finanziamento!AE18-M_Leasing!AD32-M_Pregresso!AF87</f>
        <v>0</v>
      </c>
      <c r="AF68" s="22">
        <f>-M_Finanziamento!AF18-M_Leasing!AE32-M_Pregresso!AG87</f>
        <v>0</v>
      </c>
      <c r="AG68" s="22">
        <f>-M_Finanziamento!AG18-M_Leasing!AF32-M_Pregresso!AH87</f>
        <v>0</v>
      </c>
      <c r="AH68" s="22">
        <f>-M_Finanziamento!AH18-M_Leasing!AG32-M_Pregresso!AI87</f>
        <v>0</v>
      </c>
      <c r="AI68" s="22">
        <f>-M_Finanziamento!AI18-M_Leasing!AH32-M_Pregresso!AJ87</f>
        <v>0</v>
      </c>
      <c r="AJ68" s="22">
        <f>-M_Finanziamento!AJ18-M_Leasing!AI32-M_Pregresso!AK87</f>
        <v>0</v>
      </c>
      <c r="AK68" s="22">
        <f>-M_Finanziamento!AK18-M_Leasing!AJ32-M_Pregresso!AL87</f>
        <v>0</v>
      </c>
      <c r="AL68" s="22">
        <f>-M_Finanziamento!AL18-M_Leasing!AK32-M_Pregresso!AM87</f>
        <v>0</v>
      </c>
    </row>
    <row r="69" spans="2:38" x14ac:dyDescent="0.25">
      <c r="B69" s="18" t="s">
        <v>101</v>
      </c>
      <c r="C69" s="22"/>
      <c r="D69" s="22">
        <f>+'Flussi Cassaanno'!D34</f>
        <v>0</v>
      </c>
      <c r="E69" s="22">
        <f>+'Flussi Cassaanno'!E34</f>
        <v>0</v>
      </c>
      <c r="F69" s="22">
        <f>+'Flussi Cassaanno'!F34</f>
        <v>0</v>
      </c>
      <c r="G69" s="22">
        <f>+'Flussi Cassaanno'!G34</f>
        <v>0</v>
      </c>
      <c r="H69" s="22">
        <f>+'Flussi Cassaanno'!H34</f>
        <v>0</v>
      </c>
      <c r="I69" s="22">
        <f>+'Flussi Cassaanno'!I34</f>
        <v>0</v>
      </c>
      <c r="J69" s="22">
        <f>+'Flussi Cassaanno'!J34</f>
        <v>0</v>
      </c>
      <c r="K69" s="22">
        <f>+'Flussi Cassaanno'!K34</f>
        <v>0</v>
      </c>
      <c r="L69" s="22">
        <f>+'Flussi Cassaanno'!L34</f>
        <v>0</v>
      </c>
      <c r="M69" s="22">
        <f>+'Flussi Cassaanno'!M34</f>
        <v>0</v>
      </c>
      <c r="N69" s="22">
        <f>+'Flussi Cassaanno'!N34</f>
        <v>0</v>
      </c>
      <c r="O69" s="22">
        <f>+'Flussi Cassaanno'!O34</f>
        <v>0</v>
      </c>
      <c r="P69" s="22">
        <f>+'Flussi Cassaanno'!P34</f>
        <v>0</v>
      </c>
      <c r="Q69" s="22">
        <f>+'Flussi Cassaanno'!Q34</f>
        <v>0</v>
      </c>
      <c r="R69" s="22">
        <f>+'Flussi Cassaanno'!R34</f>
        <v>0</v>
      </c>
      <c r="S69" s="22">
        <f>+'Flussi Cassaanno'!S34</f>
        <v>0</v>
      </c>
      <c r="T69" s="22">
        <f>+'Flussi Cassaanno'!T34</f>
        <v>0</v>
      </c>
      <c r="U69" s="22">
        <f>+'Flussi Cassaanno'!U34</f>
        <v>0</v>
      </c>
      <c r="V69" s="22">
        <f>+'Flussi Cassaanno'!V34</f>
        <v>0</v>
      </c>
      <c r="W69" s="22">
        <f>+'Flussi Cassaanno'!W34</f>
        <v>6.1117032796774948</v>
      </c>
      <c r="X69" s="22">
        <f>+'Flussi Cassaanno'!X34</f>
        <v>36.160496048526717</v>
      </c>
      <c r="Y69" s="22">
        <f>+'Flussi Cassaanno'!Y34</f>
        <v>65.794693471976558</v>
      </c>
      <c r="Z69" s="22">
        <f>+'Flussi Cassaanno'!Z34</f>
        <v>95.044812227577182</v>
      </c>
      <c r="AA69" s="22">
        <f>+'Flussi Cassaanno'!AA34</f>
        <v>123.88149966830358</v>
      </c>
      <c r="AB69" s="22">
        <f>+'Flussi Cassaanno'!AB34</f>
        <v>152.73869607340458</v>
      </c>
      <c r="AC69" s="22">
        <f>+'Flussi Cassaanno'!AC34</f>
        <v>181.15371858348391</v>
      </c>
      <c r="AD69" s="22">
        <f>+'Flussi Cassaanno'!AD34</f>
        <v>208.12186924845477</v>
      </c>
      <c r="AE69" s="22">
        <f>+'Flussi Cassaanno'!AE34</f>
        <v>238.8967726361125</v>
      </c>
      <c r="AF69" s="22">
        <f>+'Flussi Cassaanno'!AF34</f>
        <v>268.11195024098038</v>
      </c>
      <c r="AG69" s="22">
        <f>+'Flussi Cassaanno'!AG34</f>
        <v>297.31308561697585</v>
      </c>
      <c r="AH69" s="22">
        <f>+'Flussi Cassaanno'!AH34</f>
        <v>326.07822106895992</v>
      </c>
      <c r="AI69" s="22">
        <f>+'Flussi Cassaanno'!AI34</f>
        <v>354.39983696846184</v>
      </c>
      <c r="AJ69" s="22">
        <f>+'Flussi Cassaanno'!AJ34</f>
        <v>382.2708429052779</v>
      </c>
      <c r="AK69" s="22">
        <f>+'Flussi Cassaanno'!AK34</f>
        <v>409.68394729611498</v>
      </c>
      <c r="AL69" s="22">
        <f>+'Flussi Cassaanno'!AL34</f>
        <v>436.63174871674659</v>
      </c>
    </row>
    <row r="70" spans="2:38" x14ac:dyDescent="0.25">
      <c r="B70" s="16" t="s">
        <v>102</v>
      </c>
      <c r="C70" s="21">
        <f>SUM(C67:C69)</f>
        <v>-30</v>
      </c>
      <c r="D70" s="21">
        <f t="shared" ref="D70:AD70" si="48">SUM(D67:D69)</f>
        <v>-2666.2833333333333</v>
      </c>
      <c r="E70" s="21">
        <f t="shared" si="48"/>
        <v>-3206.4299305555555</v>
      </c>
      <c r="F70" s="21">
        <f t="shared" si="48"/>
        <v>-5209.7769240162033</v>
      </c>
      <c r="G70" s="21">
        <f t="shared" si="48"/>
        <v>-5060.7969753057205</v>
      </c>
      <c r="H70" s="21">
        <f t="shared" si="48"/>
        <v>-4686.22771063451</v>
      </c>
      <c r="I70" s="21">
        <f t="shared" si="48"/>
        <v>-4520.0314870798902</v>
      </c>
      <c r="J70" s="21">
        <f t="shared" si="48"/>
        <v>-4352.5004174053493</v>
      </c>
      <c r="K70" s="21">
        <f t="shared" si="48"/>
        <v>-4141.089117350034</v>
      </c>
      <c r="L70" s="21">
        <f t="shared" si="48"/>
        <v>-3927.3582101052998</v>
      </c>
      <c r="M70" s="21">
        <f t="shared" si="48"/>
        <v>-3711.2239010431008</v>
      </c>
      <c r="N70" s="21">
        <f t="shared" si="48"/>
        <v>-3492.4492853813758</v>
      </c>
      <c r="O70" s="21">
        <f t="shared" si="48"/>
        <v>-3270.831329692357</v>
      </c>
      <c r="P70" s="21">
        <f t="shared" si="48"/>
        <v>-3046.1537655974184</v>
      </c>
      <c r="Q70" s="21">
        <f t="shared" si="48"/>
        <v>-2584.1026660949897</v>
      </c>
      <c r="R70" s="21">
        <f t="shared" si="48"/>
        <v>-2337.1236056731605</v>
      </c>
      <c r="S70" s="21">
        <f t="shared" si="48"/>
        <v>-2086.8089785699312</v>
      </c>
      <c r="T70" s="21">
        <f t="shared" si="48"/>
        <v>-1832.1266039385737</v>
      </c>
      <c r="U70" s="21">
        <f t="shared" si="48"/>
        <v>-1573.0231531688012</v>
      </c>
      <c r="V70" s="21">
        <f t="shared" si="48"/>
        <v>-1309.1833695921475</v>
      </c>
      <c r="W70" s="21">
        <f t="shared" si="48"/>
        <v>-1064.7170173229674</v>
      </c>
      <c r="X70" s="21">
        <f t="shared" si="48"/>
        <v>-910.66907612878526</v>
      </c>
      <c r="Y70" s="21">
        <f t="shared" si="48"/>
        <v>-749.59578137448261</v>
      </c>
      <c r="Z70" s="21">
        <f t="shared" si="48"/>
        <v>-581.02021944817807</v>
      </c>
      <c r="AA70" s="21">
        <f t="shared" si="48"/>
        <v>-374.49856224650546</v>
      </c>
      <c r="AB70" s="21">
        <f t="shared" si="48"/>
        <v>-189.09529789480166</v>
      </c>
      <c r="AC70" s="21">
        <f t="shared" si="48"/>
        <v>5.25855663867668</v>
      </c>
      <c r="AD70" s="21">
        <f t="shared" si="48"/>
        <v>208.12186924845477</v>
      </c>
      <c r="AE70" s="21">
        <f>SUM(AE67:AE69)</f>
        <v>238.8967726361125</v>
      </c>
      <c r="AF70" s="21">
        <f t="shared" ref="AF70" si="49">SUM(AF67:AF69)</f>
        <v>268.11195024098038</v>
      </c>
      <c r="AG70" s="21">
        <f t="shared" ref="AG70" si="50">SUM(AG67:AG69)</f>
        <v>297.31308561697585</v>
      </c>
      <c r="AH70" s="21">
        <f t="shared" ref="AH70" si="51">SUM(AH67:AH69)</f>
        <v>326.07822106895992</v>
      </c>
      <c r="AI70" s="21">
        <f t="shared" ref="AI70" si="52">SUM(AI67:AI69)</f>
        <v>354.39983696846184</v>
      </c>
      <c r="AJ70" s="21">
        <f t="shared" ref="AJ70" si="53">SUM(AJ67:AJ69)</f>
        <v>382.2708429052779</v>
      </c>
      <c r="AK70" s="21">
        <f t="shared" ref="AK70" si="54">SUM(AK67:AK69)</f>
        <v>409.68394729611498</v>
      </c>
      <c r="AL70" s="21">
        <f>SUM(AL67:AL69)</f>
        <v>436.63174871674659</v>
      </c>
    </row>
    <row r="71" spans="2:38" x14ac:dyDescent="0.25"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2:38" x14ac:dyDescent="0.25">
      <c r="B72" s="16" t="s">
        <v>103</v>
      </c>
      <c r="C72" s="21">
        <f>+C60+C65+C70</f>
        <v>-88932</v>
      </c>
      <c r="D72" s="21">
        <f t="shared" ref="D72:AD72" si="55">+D60+D65+D70</f>
        <v>-116091.81333333334</v>
      </c>
      <c r="E72" s="21">
        <f t="shared" si="55"/>
        <v>-107163.34288055556</v>
      </c>
      <c r="F72" s="21">
        <f>+F60+F65+F70</f>
        <v>-109883.15461311808</v>
      </c>
      <c r="G72" s="21">
        <f t="shared" si="55"/>
        <v>-110292.24532676245</v>
      </c>
      <c r="H72" s="21">
        <f t="shared" si="55"/>
        <v>-110484.59598420253</v>
      </c>
      <c r="I72" s="21">
        <f t="shared" si="55"/>
        <v>-110894.33037340122</v>
      </c>
      <c r="J72" s="21">
        <f t="shared" si="55"/>
        <v>-111311.90618099029</v>
      </c>
      <c r="K72" s="21">
        <f t="shared" si="55"/>
        <v>-111694.94790499566</v>
      </c>
      <c r="L72" s="21">
        <f t="shared" si="55"/>
        <v>-112085.19053342892</v>
      </c>
      <c r="M72" s="21">
        <f t="shared" si="55"/>
        <v>-112482.72930231171</v>
      </c>
      <c r="N72" s="21">
        <f t="shared" si="55"/>
        <v>-112887.51119634985</v>
      </c>
      <c r="O72" s="21">
        <f t="shared" si="55"/>
        <v>-123299.52213372703</v>
      </c>
      <c r="P72" s="21">
        <f t="shared" si="55"/>
        <v>-123718.74007395841</v>
      </c>
      <c r="Q72" s="21">
        <f t="shared" si="55"/>
        <v>-123911.05081988312</v>
      </c>
      <c r="R72" s="21">
        <f t="shared" si="55"/>
        <v>-124329.10541561795</v>
      </c>
      <c r="S72" s="21">
        <f t="shared" si="55"/>
        <v>-124754.70771554472</v>
      </c>
      <c r="T72" s="21">
        <f t="shared" si="55"/>
        <v>-125187.04325384166</v>
      </c>
      <c r="U72" s="21">
        <f t="shared" si="55"/>
        <v>-125626.28295060653</v>
      </c>
      <c r="V72" s="21">
        <f t="shared" si="55"/>
        <v>-126072.34262564473</v>
      </c>
      <c r="W72" s="21">
        <f t="shared" si="55"/>
        <v>-126549.57025756878</v>
      </c>
      <c r="X72" s="21">
        <f t="shared" si="55"/>
        <v>-127129.25650605191</v>
      </c>
      <c r="Y72" s="21">
        <f t="shared" si="55"/>
        <v>-127714.21109728448</v>
      </c>
      <c r="Z72" s="21">
        <f t="shared" si="55"/>
        <v>-128304.21878410711</v>
      </c>
      <c r="AA72" s="21">
        <f t="shared" si="55"/>
        <v>-128869.10596552625</v>
      </c>
      <c r="AB72" s="21">
        <f t="shared" si="55"/>
        <v>-129468.21632398374</v>
      </c>
      <c r="AC72" s="21">
        <f t="shared" si="55"/>
        <v>-131071.7694673072</v>
      </c>
      <c r="AD72" s="21">
        <f t="shared" si="55"/>
        <v>-129963.39392361822</v>
      </c>
      <c r="AE72" s="21">
        <f>+AE60+AE65+AE70</f>
        <v>-130715.19175712352</v>
      </c>
      <c r="AF72" s="21">
        <f t="shared" ref="AF72:AK72" si="56">+AF60+AF65+AF70</f>
        <v>-131480.28790746507</v>
      </c>
      <c r="AG72" s="21">
        <f t="shared" si="56"/>
        <v>-132257.31276995465</v>
      </c>
      <c r="AH72" s="21">
        <f t="shared" si="56"/>
        <v>-133046.86702233623</v>
      </c>
      <c r="AI72" s="21">
        <f t="shared" si="56"/>
        <v>-133849.1395850878</v>
      </c>
      <c r="AJ72" s="21">
        <f t="shared" si="56"/>
        <v>-134664.32167048182</v>
      </c>
      <c r="AK72" s="21">
        <f t="shared" si="56"/>
        <v>-135492.60745379177</v>
      </c>
      <c r="AL72" s="21">
        <f>+AL60+AL65+AL70</f>
        <v>-136334.19402338745</v>
      </c>
    </row>
    <row r="73" spans="2:38" x14ac:dyDescent="0.25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38" x14ac:dyDescent="0.25">
      <c r="B74" s="18" t="s">
        <v>104</v>
      </c>
      <c r="C74" s="22">
        <f>+M_Ires!B14</f>
        <v>-48311.640000000007</v>
      </c>
      <c r="D74" s="22">
        <f>+M_Ires!C14</f>
        <v>-65364.789600000011</v>
      </c>
      <c r="E74" s="22">
        <f>+M_Ires!D14</f>
        <v>-62954.102577750004</v>
      </c>
      <c r="F74" s="22">
        <f>+M_Ires!E14</f>
        <v>-63688.45174554189</v>
      </c>
      <c r="G74" s="22">
        <f>+M_Ires!F14</f>
        <v>-63798.906238225863</v>
      </c>
      <c r="H74" s="22">
        <f>+M_Ires!G14</f>
        <v>-63850.840915734683</v>
      </c>
      <c r="I74" s="22">
        <f>+M_Ires!H14</f>
        <v>-63961.469200818334</v>
      </c>
      <c r="J74" s="22">
        <f>+M_Ires!I14</f>
        <v>-64074.214668867382</v>
      </c>
      <c r="K74" s="22">
        <f>+M_Ires!J14</f>
        <v>-64177.635934348829</v>
      </c>
      <c r="L74" s="22">
        <f>+M_Ires!K14</f>
        <v>-64283.001444025809</v>
      </c>
      <c r="M74" s="22">
        <f>+M_Ires!L14</f>
        <v>-64390.336911624167</v>
      </c>
      <c r="N74" s="22">
        <f>+M_Ires!M14</f>
        <v>-64499.628023014469</v>
      </c>
      <c r="O74" s="22">
        <f>+M_Ires!N14</f>
        <v>-67310.870976106307</v>
      </c>
      <c r="P74" s="22">
        <f>+M_Ires!O14</f>
        <v>-67424.059819968781</v>
      </c>
      <c r="Q74" s="22">
        <f>+M_Ires!P14</f>
        <v>-67475.983721368451</v>
      </c>
      <c r="R74" s="22">
        <f>+M_Ires!Q14</f>
        <v>-67588.858462216842</v>
      </c>
      <c r="S74" s="22">
        <f>+M_Ires!R14</f>
        <v>-67703.771083197076</v>
      </c>
      <c r="T74" s="22">
        <f>+M_Ires!S14</f>
        <v>-67820.501678537257</v>
      </c>
      <c r="U74" s="22">
        <f>+M_Ires!T14</f>
        <v>-67939.096396663779</v>
      </c>
      <c r="V74" s="22">
        <f>+M_Ires!U14</f>
        <v>-68059.53250892408</v>
      </c>
      <c r="W74" s="22">
        <f>+M_Ires!V14</f>
        <v>-68188.383969543574</v>
      </c>
      <c r="X74" s="22">
        <f>+M_Ires!W14</f>
        <v>-68344.899256634031</v>
      </c>
      <c r="Y74" s="22">
        <f>+M_Ires!X14</f>
        <v>-68502.836996266808</v>
      </c>
      <c r="Z74" s="22">
        <f>+M_Ires!Y14</f>
        <v>-68662.139071708923</v>
      </c>
      <c r="AA74" s="22">
        <f>+M_Ires!Z14</f>
        <v>-68814.658610692088</v>
      </c>
      <c r="AB74" s="22">
        <f>+M_Ires!AA14</f>
        <v>-68976.418407475619</v>
      </c>
      <c r="AC74" s="22">
        <f>+M_Ires!AB14</f>
        <v>-69409.377756172951</v>
      </c>
      <c r="AD74" s="22">
        <f>+M_Ires!AC14</f>
        <v>-69110.116359376931</v>
      </c>
      <c r="AE74" s="22">
        <f>+M_Ires!AD14</f>
        <v>-69313.101774423354</v>
      </c>
      <c r="AF74" s="22">
        <f>+M_Ires!AE14</f>
        <v>-69519.677735015575</v>
      </c>
      <c r="AG74" s="22">
        <f>+M_Ires!AF14</f>
        <v>-69729.474447887755</v>
      </c>
      <c r="AH74" s="22">
        <f>+M_Ires!AG14</f>
        <v>-69942.65409603079</v>
      </c>
      <c r="AI74" s="22">
        <f>+M_Ires!AH14</f>
        <v>-70159.267687973712</v>
      </c>
      <c r="AJ74" s="22">
        <f>+M_Ires!AI14</f>
        <v>-70379.366851030092</v>
      </c>
      <c r="AK74" s="22">
        <f>+M_Ires!AJ14</f>
        <v>-70603.004012523787</v>
      </c>
      <c r="AL74" s="22">
        <f>+M_Ires!AK14</f>
        <v>-70830.232386314616</v>
      </c>
    </row>
    <row r="75" spans="2:38" x14ac:dyDescent="0.25">
      <c r="B75" s="18" t="s">
        <v>105</v>
      </c>
      <c r="C75" s="7">
        <f>+M_Irap!B15</f>
        <v>-5616</v>
      </c>
      <c r="D75" s="7">
        <f>+M_Irap!C15</f>
        <v>-7956.0000000000009</v>
      </c>
      <c r="E75" s="7">
        <f>+M_Irap!D15</f>
        <v>-7566</v>
      </c>
      <c r="F75" s="7">
        <f>+M_Irap!E15</f>
        <v>-7572.9073307492235</v>
      </c>
      <c r="G75" s="7">
        <f>+M_Irap!F15</f>
        <v>-7573.3217705941779</v>
      </c>
      <c r="H75" s="7">
        <f>+M_Irap!G15</f>
        <v>-7573.7610768298282</v>
      </c>
      <c r="I75" s="7">
        <f>+M_Irap!H15</f>
        <v>-7574.2267414396174</v>
      </c>
      <c r="J75" s="7">
        <f>+M_Irap!I15</f>
        <v>-7574.7203459259936</v>
      </c>
      <c r="K75" s="7">
        <f>+M_Irap!J15</f>
        <v>-7575.2435666815527</v>
      </c>
      <c r="L75" s="7">
        <f>+M_Irap!K15</f>
        <v>-7575.7981806824464</v>
      </c>
      <c r="M75" s="7">
        <f>+M_Irap!L15</f>
        <v>-7576.386071523395</v>
      </c>
      <c r="N75" s="7">
        <f>+M_Irap!M15</f>
        <v>-7577.0092358147976</v>
      </c>
      <c r="O75" s="7">
        <f>+M_Irap!N15</f>
        <v>-7967.6697899636856</v>
      </c>
      <c r="P75" s="7">
        <f>+M_Irap!O15</f>
        <v>-7968.3699773615072</v>
      </c>
      <c r="Q75" s="7">
        <f>+M_Irap!P15</f>
        <v>-7969.1121760031974</v>
      </c>
      <c r="R75" s="7">
        <f>+M_Irap!Q15</f>
        <v>-7969.8989065633878</v>
      </c>
      <c r="S75" s="7">
        <f>+M_Irap!R15</f>
        <v>-7970.7328409571937</v>
      </c>
      <c r="T75" s="7">
        <f>+M_Irap!S15</f>
        <v>-7971.616811414624</v>
      </c>
      <c r="U75" s="7">
        <f>+M_Irap!T15</f>
        <v>-7972.5538200995024</v>
      </c>
      <c r="V75" s="7">
        <f>+M_Irap!U15</f>
        <v>-7973.5470493054727</v>
      </c>
      <c r="W75" s="7">
        <f>+M_Irap!V15</f>
        <v>-7974.5998722638005</v>
      </c>
      <c r="X75" s="7">
        <f>+M_Irap!W15</f>
        <v>-7975.7158645996296</v>
      </c>
      <c r="Y75" s="7">
        <f>+M_Irap!X15</f>
        <v>-7976.8988164756065</v>
      </c>
      <c r="Z75" s="7">
        <f>+M_Irap!Y15</f>
        <v>-7978.1527454641428</v>
      </c>
      <c r="AA75" s="7">
        <f>+M_Irap!Z15</f>
        <v>-7979.4819101919902</v>
      </c>
      <c r="AB75" s="7">
        <f>+M_Irap!AA15</f>
        <v>-7980.8908248035095</v>
      </c>
      <c r="AC75" s="7">
        <f>+M_Irap!AB15</f>
        <v>-8021.3842742917213</v>
      </c>
      <c r="AD75" s="7">
        <f>+M_Irap!AC15</f>
        <v>-7956</v>
      </c>
      <c r="AE75" s="7">
        <f>+M_Irap!AD15</f>
        <v>-7955.9999999999991</v>
      </c>
      <c r="AF75" s="7">
        <f>+M_Irap!AE15</f>
        <v>-7956</v>
      </c>
      <c r="AG75" s="7">
        <f>+M_Irap!AF15</f>
        <v>-7956</v>
      </c>
      <c r="AH75" s="7">
        <f>+M_Irap!AG15</f>
        <v>-7956</v>
      </c>
      <c r="AI75" s="7">
        <f>+M_Irap!AH15</f>
        <v>-7956</v>
      </c>
      <c r="AJ75" s="7">
        <f>+M_Irap!AI15</f>
        <v>-7956</v>
      </c>
      <c r="AK75" s="7">
        <f>+M_Irap!AJ15</f>
        <v>-7956</v>
      </c>
      <c r="AL75" s="7">
        <f>+M_Irap!AK15</f>
        <v>-7956</v>
      </c>
    </row>
    <row r="76" spans="2:38" x14ac:dyDescent="0.25">
      <c r="B76" s="19" t="s">
        <v>106</v>
      </c>
      <c r="C76" s="27">
        <f>+C72-C74-C75</f>
        <v>-35004.359999999993</v>
      </c>
      <c r="D76" s="27">
        <f t="shared" ref="D76:AD76" si="57">+D72-D74-D75</f>
        <v>-42771.023733333328</v>
      </c>
      <c r="E76" s="27">
        <f t="shared" si="57"/>
        <v>-36643.240302805556</v>
      </c>
      <c r="F76" s="27">
        <f t="shared" si="57"/>
        <v>-38621.795536826969</v>
      </c>
      <c r="G76" s="27">
        <f t="shared" si="57"/>
        <v>-38920.017317942409</v>
      </c>
      <c r="H76" s="27">
        <f t="shared" si="57"/>
        <v>-39059.993991638024</v>
      </c>
      <c r="I76" s="27">
        <f t="shared" si="57"/>
        <v>-39358.634431143262</v>
      </c>
      <c r="J76" s="27">
        <f t="shared" si="57"/>
        <v>-39662.97116619692</v>
      </c>
      <c r="K76" s="27">
        <f t="shared" si="57"/>
        <v>-39942.068403965277</v>
      </c>
      <c r="L76" s="27">
        <f t="shared" si="57"/>
        <v>-40226.390908720663</v>
      </c>
      <c r="M76" s="27">
        <f t="shared" si="57"/>
        <v>-40516.006319164146</v>
      </c>
      <c r="N76" s="27">
        <f t="shared" si="57"/>
        <v>-40810.873937520584</v>
      </c>
      <c r="O76" s="27">
        <f t="shared" si="57"/>
        <v>-48020.981367657041</v>
      </c>
      <c r="P76" s="27">
        <f t="shared" si="57"/>
        <v>-48326.310276628123</v>
      </c>
      <c r="Q76" s="27">
        <f t="shared" si="57"/>
        <v>-48465.954922511475</v>
      </c>
      <c r="R76" s="27">
        <f t="shared" si="57"/>
        <v>-48770.348046837717</v>
      </c>
      <c r="S76" s="27">
        <f t="shared" si="57"/>
        <v>-49080.20379139045</v>
      </c>
      <c r="T76" s="27">
        <f t="shared" si="57"/>
        <v>-49394.92476388978</v>
      </c>
      <c r="U76" s="27">
        <f t="shared" si="57"/>
        <v>-49714.632733843253</v>
      </c>
      <c r="V76" s="27">
        <f t="shared" si="57"/>
        <v>-50039.263067415173</v>
      </c>
      <c r="W76" s="27">
        <f t="shared" si="57"/>
        <v>-50386.586415761398</v>
      </c>
      <c r="X76" s="27">
        <f t="shared" si="57"/>
        <v>-50808.641384818249</v>
      </c>
      <c r="Y76" s="27">
        <f t="shared" si="57"/>
        <v>-51234.475284542066</v>
      </c>
      <c r="Z76" s="27">
        <f t="shared" si="57"/>
        <v>-51663.92696693405</v>
      </c>
      <c r="AA76" s="27">
        <f t="shared" si="57"/>
        <v>-52074.96544464217</v>
      </c>
      <c r="AB76" s="27">
        <f t="shared" si="57"/>
        <v>-52510.907091704612</v>
      </c>
      <c r="AC76" s="27">
        <f t="shared" si="57"/>
        <v>-53641.007436842527</v>
      </c>
      <c r="AD76" s="27">
        <f t="shared" si="57"/>
        <v>-52897.277564241289</v>
      </c>
      <c r="AE76" s="27">
        <f>+AE72-AE74-AE75</f>
        <v>-53446.08998270017</v>
      </c>
      <c r="AF76" s="27">
        <f t="shared" ref="AF76" si="58">+AF72-AF74-AF75</f>
        <v>-54004.610172449495</v>
      </c>
      <c r="AG76" s="27">
        <f t="shared" ref="AG76" si="59">+AG72-AG74-AG75</f>
        <v>-54571.838322066891</v>
      </c>
      <c r="AH76" s="27">
        <f t="shared" ref="AH76" si="60">+AH72-AH74-AH75</f>
        <v>-55148.212926305438</v>
      </c>
      <c r="AI76" s="27">
        <f t="shared" ref="AI76" si="61">+AI72-AI74-AI75</f>
        <v>-55733.871897114092</v>
      </c>
      <c r="AJ76" s="27">
        <f t="shared" ref="AJ76" si="62">+AJ72-AJ74-AJ75</f>
        <v>-56328.954819451727</v>
      </c>
      <c r="AK76" s="27">
        <f t="shared" ref="AK76" si="63">+AK72-AK74-AK75</f>
        <v>-56933.603441267987</v>
      </c>
      <c r="AL76" s="27">
        <f>+AL72-AL74-AL75</f>
        <v>-57547.961637072833</v>
      </c>
    </row>
    <row r="77" spans="2:38" x14ac:dyDescent="0.25">
      <c r="B77" s="10"/>
      <c r="C77" s="8"/>
    </row>
    <row r="78" spans="2:38" x14ac:dyDescent="0.25">
      <c r="B78" s="10"/>
      <c r="C78" s="7"/>
    </row>
    <row r="79" spans="2:38" x14ac:dyDescent="0.25">
      <c r="B79" s="10"/>
      <c r="C79" s="7"/>
    </row>
    <row r="80" spans="2:38" x14ac:dyDescent="0.25">
      <c r="B80" s="10"/>
      <c r="C80" s="7"/>
    </row>
    <row r="81" spans="2:3" x14ac:dyDescent="0.25">
      <c r="B81" s="10"/>
      <c r="C81" s="7"/>
    </row>
    <row r="82" spans="2:3" x14ac:dyDescent="0.25">
      <c r="B82" s="10"/>
      <c r="C82" s="7"/>
    </row>
    <row r="83" spans="2:3" x14ac:dyDescent="0.25">
      <c r="B83" s="10"/>
      <c r="C83" s="8"/>
    </row>
    <row r="84" spans="2:3" x14ac:dyDescent="0.25">
      <c r="B84" s="10"/>
      <c r="C84" s="7"/>
    </row>
    <row r="85" spans="2:3" x14ac:dyDescent="0.25">
      <c r="B85" s="10"/>
      <c r="C85" s="7"/>
    </row>
    <row r="86" spans="2:3" x14ac:dyDescent="0.25">
      <c r="B86" s="10"/>
      <c r="C86" s="7"/>
    </row>
    <row r="87" spans="2:3" x14ac:dyDescent="0.25">
      <c r="B87" s="10"/>
      <c r="C87" s="7"/>
    </row>
    <row r="88" spans="2:3" x14ac:dyDescent="0.25">
      <c r="B88" s="10"/>
      <c r="C88" s="7"/>
    </row>
    <row r="89" spans="2:3" x14ac:dyDescent="0.25">
      <c r="B89" s="10"/>
      <c r="C89" s="7"/>
    </row>
    <row r="90" spans="2:3" x14ac:dyDescent="0.25">
      <c r="B90" s="10"/>
      <c r="C90" s="7"/>
    </row>
    <row r="91" spans="2:3" x14ac:dyDescent="0.25">
      <c r="B91" s="10"/>
      <c r="C91" s="8"/>
    </row>
    <row r="92" spans="2:3" x14ac:dyDescent="0.25">
      <c r="B92" s="10"/>
      <c r="C92" s="7"/>
    </row>
    <row r="93" spans="2:3" x14ac:dyDescent="0.25">
      <c r="B93" s="10"/>
      <c r="C93" s="7"/>
    </row>
    <row r="94" spans="2:3" x14ac:dyDescent="0.25">
      <c r="B94" s="10"/>
      <c r="C94" s="7"/>
    </row>
    <row r="95" spans="2:3" x14ac:dyDescent="0.25">
      <c r="B95" s="10"/>
      <c r="C95" s="7"/>
    </row>
    <row r="96" spans="2:3" x14ac:dyDescent="0.25">
      <c r="B96" s="10"/>
      <c r="C96" s="7"/>
    </row>
    <row r="97" spans="2:3" x14ac:dyDescent="0.25">
      <c r="B97" s="10"/>
      <c r="C97" s="7"/>
    </row>
    <row r="98" spans="2:3" x14ac:dyDescent="0.25">
      <c r="B98" s="10"/>
      <c r="C98" s="7"/>
    </row>
    <row r="99" spans="2:3" x14ac:dyDescent="0.25">
      <c r="B99" s="6"/>
      <c r="C99" s="8"/>
    </row>
    <row r="100" spans="2:3" x14ac:dyDescent="0.25">
      <c r="B100" s="10"/>
      <c r="C100" s="13"/>
    </row>
    <row r="101" spans="2:3" x14ac:dyDescent="0.25">
      <c r="B101" s="6"/>
      <c r="C101" s="8"/>
    </row>
    <row r="102" spans="2:3" x14ac:dyDescent="0.25">
      <c r="B102" s="10"/>
      <c r="C102" s="7"/>
    </row>
    <row r="103" spans="2:3" x14ac:dyDescent="0.25">
      <c r="B103" s="14"/>
      <c r="C103" s="7"/>
    </row>
    <row r="104" spans="2:3" x14ac:dyDescent="0.25">
      <c r="B104" s="10"/>
      <c r="C104" s="13"/>
    </row>
    <row r="105" spans="2:3" x14ac:dyDescent="0.25">
      <c r="B105" s="6"/>
      <c r="C105" s="8"/>
    </row>
    <row r="106" spans="2:3" x14ac:dyDescent="0.25">
      <c r="B106" s="10"/>
      <c r="C106" s="7"/>
    </row>
    <row r="107" spans="2:3" x14ac:dyDescent="0.25">
      <c r="B107" s="10"/>
      <c r="C107" s="7"/>
    </row>
    <row r="108" spans="2:3" x14ac:dyDescent="0.25">
      <c r="B108" s="10"/>
      <c r="C108" s="7"/>
    </row>
    <row r="109" spans="2:3" x14ac:dyDescent="0.25">
      <c r="B109" s="10"/>
      <c r="C109" s="13"/>
    </row>
    <row r="110" spans="2:3" x14ac:dyDescent="0.25">
      <c r="B110" s="6"/>
      <c r="C110" s="8"/>
    </row>
    <row r="111" spans="2:3" x14ac:dyDescent="0.25">
      <c r="B111" s="6"/>
      <c r="C111" s="12"/>
    </row>
    <row r="112" spans="2:3" x14ac:dyDescent="0.25">
      <c r="B112" s="10"/>
      <c r="C112" s="7"/>
    </row>
    <row r="113" spans="2:3" x14ac:dyDescent="0.25">
      <c r="B113" s="10"/>
      <c r="C113" s="7"/>
    </row>
    <row r="114" spans="2:3" x14ac:dyDescent="0.25">
      <c r="B114" s="6"/>
      <c r="C114" s="8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B2:AN69"/>
  <sheetViews>
    <sheetView showGridLines="0" topLeftCell="B1" workbookViewId="0">
      <pane xSplit="2" ySplit="3" topLeftCell="D25" activePane="bottomRight" state="frozen"/>
      <selection activeCell="B1" sqref="B1"/>
      <selection pane="topRight" activeCell="D1" sqref="D1"/>
      <selection pane="bottomLeft" activeCell="B4" sqref="B4"/>
      <selection pane="bottomRight" activeCell="D46" sqref="D46"/>
    </sheetView>
  </sheetViews>
  <sheetFormatPr defaultRowHeight="15" x14ac:dyDescent="0.25"/>
  <cols>
    <col min="3" max="3" width="75.42578125" bestFit="1" customWidth="1"/>
    <col min="4" max="6" width="9.7109375" bestFit="1" customWidth="1"/>
    <col min="7" max="7" width="11.7109375" bestFit="1" customWidth="1"/>
    <col min="8" max="39" width="9.7109375" bestFit="1" customWidth="1"/>
  </cols>
  <sheetData>
    <row r="2" spans="2:40" x14ac:dyDescent="0.25">
      <c r="D2" s="231"/>
    </row>
    <row r="3" spans="2:40" x14ac:dyDescent="0.25">
      <c r="C3" t="s">
        <v>334</v>
      </c>
      <c r="D3" s="232" t="str">
        <f>+CEanno!C6</f>
        <v>ANNO 1</v>
      </c>
      <c r="E3" s="240" t="str">
        <f>+CEanno!D6</f>
        <v>ANNO 2</v>
      </c>
      <c r="F3" s="240" t="str">
        <f>+CEanno!E6</f>
        <v>ANNO 3</v>
      </c>
      <c r="G3" s="240" t="str">
        <f>+CEanno!F6</f>
        <v>ANNO 4</v>
      </c>
      <c r="H3" s="240" t="str">
        <f>+CEanno!G6</f>
        <v>ANNO 5</v>
      </c>
      <c r="I3" s="240" t="str">
        <f>+CEanno!H6</f>
        <v>ANNO 6</v>
      </c>
      <c r="J3" s="240" t="str">
        <f>+CEanno!I6</f>
        <v>ANNO 7</v>
      </c>
      <c r="K3" s="240" t="str">
        <f>+CEanno!J6</f>
        <v>ANNO 8</v>
      </c>
      <c r="L3" s="240" t="str">
        <f>+CEanno!K6</f>
        <v>ANNO 9</v>
      </c>
      <c r="M3" s="240" t="str">
        <f>+CEanno!L6</f>
        <v>ANNO 10</v>
      </c>
      <c r="N3" s="240" t="str">
        <f>+CEanno!M6</f>
        <v>ANNO 11</v>
      </c>
      <c r="O3" s="240" t="str">
        <f>+CEanno!N6</f>
        <v>ANNO 12</v>
      </c>
      <c r="P3" s="240" t="str">
        <f>+CEanno!O6</f>
        <v>ANNO 13</v>
      </c>
      <c r="Q3" s="240" t="str">
        <f>+CEanno!P6</f>
        <v>ANNO 14</v>
      </c>
      <c r="R3" s="240" t="str">
        <f>+CEanno!Q6</f>
        <v>ANNO 15</v>
      </c>
      <c r="S3" s="240" t="str">
        <f>+CEanno!R6</f>
        <v>ANNO 16</v>
      </c>
      <c r="T3" s="240" t="str">
        <f>+CEanno!S6</f>
        <v>ANNO 17</v>
      </c>
      <c r="U3" s="240" t="str">
        <f>+CEanno!T6</f>
        <v>ANNO 18</v>
      </c>
      <c r="V3" s="240" t="str">
        <f>+CEanno!U6</f>
        <v>ANNO 19</v>
      </c>
      <c r="W3" s="240" t="str">
        <f>+CEanno!V6</f>
        <v>ANNO 20</v>
      </c>
      <c r="X3" s="240" t="str">
        <f>+CEanno!W6</f>
        <v>ANNO 21</v>
      </c>
      <c r="Y3" s="240" t="str">
        <f>+CEanno!X6</f>
        <v>ANNO 22</v>
      </c>
      <c r="Z3" s="240" t="str">
        <f>+CEanno!Y6</f>
        <v>ANNO 23</v>
      </c>
      <c r="AA3" s="240" t="str">
        <f>+CEanno!Z6</f>
        <v>ANNO 24</v>
      </c>
      <c r="AB3" s="240" t="str">
        <f>+CEanno!AA6</f>
        <v>ANNO 25</v>
      </c>
      <c r="AC3" s="240" t="str">
        <f>+CEanno!AB6</f>
        <v>ANNO 26</v>
      </c>
      <c r="AD3" s="240" t="str">
        <f>+CEanno!AC6</f>
        <v>ANNO 27</v>
      </c>
      <c r="AE3" s="240" t="str">
        <f>+CEanno!AD6</f>
        <v>ANNO 28</v>
      </c>
      <c r="AF3" s="240" t="str">
        <f>+CEanno!AE6</f>
        <v>ANNO 29</v>
      </c>
      <c r="AG3" s="240" t="str">
        <f>+CEanno!AF6</f>
        <v>ANNO 30</v>
      </c>
      <c r="AH3" s="240" t="str">
        <f>+CEanno!AG6</f>
        <v>ANNO 31</v>
      </c>
      <c r="AI3" s="240" t="str">
        <f>+CEanno!AH6</f>
        <v>ANNO 32</v>
      </c>
      <c r="AJ3" s="240" t="str">
        <f>+CEanno!AI6</f>
        <v>ANNO 33</v>
      </c>
      <c r="AK3" s="240" t="str">
        <f>+CEanno!AJ6</f>
        <v>ANNO 34</v>
      </c>
      <c r="AL3" s="240" t="str">
        <f>+CEanno!AK6</f>
        <v>ANNO 35</v>
      </c>
      <c r="AM3" s="240" t="str">
        <f>+CEanno!AL6</f>
        <v>ANNO 36</v>
      </c>
      <c r="AN3" s="240"/>
    </row>
    <row r="4" spans="2:40" x14ac:dyDescent="0.25">
      <c r="B4" s="269" t="s">
        <v>335</v>
      </c>
      <c r="C4" s="269" t="s">
        <v>335</v>
      </c>
      <c r="D4" s="231"/>
    </row>
    <row r="5" spans="2:40" x14ac:dyDescent="0.25">
      <c r="D5" s="231"/>
    </row>
    <row r="6" spans="2:40" x14ac:dyDescent="0.25">
      <c r="C6" s="23" t="s">
        <v>336</v>
      </c>
      <c r="D6" s="233">
        <f>+CEanno!C76</f>
        <v>-35004.359999999993</v>
      </c>
      <c r="E6" s="233">
        <f>+CEanno!D76</f>
        <v>-42771.023733333328</v>
      </c>
      <c r="F6" s="233">
        <f>+CEanno!E76</f>
        <v>-36643.240302805556</v>
      </c>
      <c r="G6" s="233">
        <f>+CEanno!F76</f>
        <v>-38621.795536826969</v>
      </c>
      <c r="H6" s="233">
        <f>+CEanno!G76</f>
        <v>-38920.017317942409</v>
      </c>
      <c r="I6" s="233">
        <f>+CEanno!H76</f>
        <v>-39059.993991638024</v>
      </c>
      <c r="J6" s="233">
        <f>+CEanno!I76</f>
        <v>-39358.634431143262</v>
      </c>
      <c r="K6" s="233">
        <f>+CEanno!J76</f>
        <v>-39662.97116619692</v>
      </c>
      <c r="L6" s="233">
        <f>+CEanno!K76</f>
        <v>-39942.068403965277</v>
      </c>
      <c r="M6" s="233">
        <f>+CEanno!L76</f>
        <v>-40226.390908720663</v>
      </c>
      <c r="N6" s="233">
        <f>+CEanno!M76</f>
        <v>-40516.006319164146</v>
      </c>
      <c r="O6" s="233">
        <f>+CEanno!N76</f>
        <v>-40810.873937520584</v>
      </c>
      <c r="P6" s="233">
        <f>+CEanno!O76</f>
        <v>-48020.981367657041</v>
      </c>
      <c r="Q6" s="233">
        <f>+CEanno!P76</f>
        <v>-48326.310276628123</v>
      </c>
      <c r="R6" s="233">
        <f>+CEanno!Q76</f>
        <v>-48465.954922511475</v>
      </c>
      <c r="S6" s="233">
        <f>+CEanno!R76</f>
        <v>-48770.348046837717</v>
      </c>
      <c r="T6" s="233">
        <f>+CEanno!S76</f>
        <v>-49080.20379139045</v>
      </c>
      <c r="U6" s="233">
        <f>+CEanno!T76</f>
        <v>-49394.92476388978</v>
      </c>
      <c r="V6" s="233">
        <f>+CEanno!U76</f>
        <v>-49714.632733843253</v>
      </c>
      <c r="W6" s="233">
        <f>+CEanno!V76</f>
        <v>-50039.263067415173</v>
      </c>
      <c r="X6" s="233">
        <f>+CEanno!W76</f>
        <v>-50386.586415761398</v>
      </c>
      <c r="Y6" s="233">
        <f>+CEanno!X76</f>
        <v>-50808.641384818249</v>
      </c>
      <c r="Z6" s="233">
        <f>+CEanno!Y76</f>
        <v>-51234.475284542066</v>
      </c>
      <c r="AA6" s="233">
        <f>+CEanno!Z76</f>
        <v>-51663.92696693405</v>
      </c>
      <c r="AB6" s="233">
        <f>+CEanno!AA76</f>
        <v>-52074.96544464217</v>
      </c>
      <c r="AC6" s="233">
        <f>+CEanno!AB76</f>
        <v>-52510.907091704612</v>
      </c>
      <c r="AD6" s="233">
        <f>+CEanno!AC76</f>
        <v>-53641.007436842527</v>
      </c>
      <c r="AE6" s="233">
        <f>+CEanno!AD76</f>
        <v>-52897.277564241289</v>
      </c>
      <c r="AF6" s="233">
        <f>+CEanno!AE76</f>
        <v>-53446.08998270017</v>
      </c>
      <c r="AG6" s="233">
        <f>+CEanno!AF76</f>
        <v>-54004.610172449495</v>
      </c>
      <c r="AH6" s="233">
        <f>+CEanno!AG76</f>
        <v>-54571.838322066891</v>
      </c>
      <c r="AI6" s="233">
        <f>+CEanno!AH76</f>
        <v>-55148.212926305438</v>
      </c>
      <c r="AJ6" s="233">
        <f>+CEanno!AI76</f>
        <v>-55733.871897114092</v>
      </c>
      <c r="AK6" s="233">
        <f>+CEanno!AJ76</f>
        <v>-56328.954819451727</v>
      </c>
      <c r="AL6" s="233">
        <f>+CEanno!AK76</f>
        <v>-56933.603441267987</v>
      </c>
      <c r="AM6" s="233">
        <f>+CEanno!AL76</f>
        <v>-57547.961637072833</v>
      </c>
      <c r="AN6" s="233"/>
    </row>
    <row r="7" spans="2:40" x14ac:dyDescent="0.25">
      <c r="C7" t="s">
        <v>337</v>
      </c>
      <c r="D7" s="234">
        <f>+CEanno!C74+CEanno!C75</f>
        <v>-53927.640000000007</v>
      </c>
      <c r="E7" s="234">
        <f>+CEanno!D74+CEanno!D75</f>
        <v>-73320.789600000018</v>
      </c>
      <c r="F7" s="234">
        <f>+CEanno!E74+CEanno!E75</f>
        <v>-70520.102577750004</v>
      </c>
      <c r="G7" s="234">
        <f>+CEanno!F74+CEanno!F75</f>
        <v>-71261.359076291119</v>
      </c>
      <c r="H7" s="234">
        <f>+CEanno!G74+CEanno!G75</f>
        <v>-71372.228008820035</v>
      </c>
      <c r="I7" s="234">
        <f>+CEanno!H74+CEanno!H75</f>
        <v>-71424.601992564509</v>
      </c>
      <c r="J7" s="234">
        <f>+CEanno!I74+CEanno!I75</f>
        <v>-71535.695942257953</v>
      </c>
      <c r="K7" s="234">
        <f>+CEanno!J74+CEanno!J75</f>
        <v>-71648.935014793373</v>
      </c>
      <c r="L7" s="234">
        <f>+CEanno!K74+CEanno!K75</f>
        <v>-71752.879501030387</v>
      </c>
      <c r="M7" s="234">
        <f>+CEanno!L74+CEanno!L75</f>
        <v>-71858.799624708248</v>
      </c>
      <c r="N7" s="234">
        <f>+CEanno!M74+CEanno!M75</f>
        <v>-71966.722983147556</v>
      </c>
      <c r="O7" s="234">
        <f>+CEanno!N74+CEanno!N75</f>
        <v>-72076.637258829272</v>
      </c>
      <c r="P7" s="234">
        <f>+CEanno!O74+CEanno!O75</f>
        <v>-75278.540766069986</v>
      </c>
      <c r="Q7" s="234">
        <f>+CEanno!P74+CEanno!P75</f>
        <v>-75392.429797330289</v>
      </c>
      <c r="R7" s="234">
        <f>+CEanno!Q74+CEanno!Q75</f>
        <v>-75445.095897371648</v>
      </c>
      <c r="S7" s="234">
        <f>+CEanno!R74+CEanno!R75</f>
        <v>-75558.757368780236</v>
      </c>
      <c r="T7" s="234">
        <f>+CEanno!S74+CEanno!S75</f>
        <v>-75674.503924154269</v>
      </c>
      <c r="U7" s="234">
        <f>+CEanno!T74+CEanno!T75</f>
        <v>-75792.118489951885</v>
      </c>
      <c r="V7" s="234">
        <f>+CEanno!U74+CEanno!U75</f>
        <v>-75911.650216763286</v>
      </c>
      <c r="W7" s="234">
        <f>+CEanno!V74+CEanno!V75</f>
        <v>-76033.079558229554</v>
      </c>
      <c r="X7" s="234">
        <f>+CEanno!W74+CEanno!W75</f>
        <v>-76162.983841807378</v>
      </c>
      <c r="Y7" s="234">
        <f>+CEanno!X74+CEanno!X75</f>
        <v>-76320.615121233655</v>
      </c>
      <c r="Z7" s="234">
        <f>+CEanno!Y74+CEanno!Y75</f>
        <v>-76479.735812742409</v>
      </c>
      <c r="AA7" s="234">
        <f>+CEanno!Z74+CEanno!Z75</f>
        <v>-76640.291817173071</v>
      </c>
      <c r="AB7" s="234">
        <f>+CEanno!AA74+CEanno!AA75</f>
        <v>-76794.140520884073</v>
      </c>
      <c r="AC7" s="234">
        <f>+CEanno!AB74+CEanno!AB75</f>
        <v>-76957.309232279134</v>
      </c>
      <c r="AD7" s="234">
        <f>+CEanno!AC74+CEanno!AC75</f>
        <v>-77430.76203046467</v>
      </c>
      <c r="AE7" s="234">
        <f>+CEanno!AD74+CEanno!AD75</f>
        <v>-77066.116359376931</v>
      </c>
      <c r="AF7" s="234">
        <f>+CEanno!AE74+CEanno!AE75</f>
        <v>-77269.101774423354</v>
      </c>
      <c r="AG7" s="234">
        <f>+CEanno!AF74+CEanno!AF75</f>
        <v>-77475.677735015575</v>
      </c>
      <c r="AH7" s="234">
        <f>+CEanno!AG74+CEanno!AG75</f>
        <v>-77685.474447887755</v>
      </c>
      <c r="AI7" s="234">
        <f>+CEanno!AH74+CEanno!AH75</f>
        <v>-77898.65409603079</v>
      </c>
      <c r="AJ7" s="234">
        <f>+CEanno!AI74+CEanno!AI75</f>
        <v>-78115.267687973712</v>
      </c>
      <c r="AK7" s="234">
        <f>+CEanno!AJ74+CEanno!AJ75</f>
        <v>-78335.366851030092</v>
      </c>
      <c r="AL7" s="234">
        <f>+CEanno!AK74+CEanno!AK75</f>
        <v>-78559.004012523787</v>
      </c>
      <c r="AM7" s="234">
        <f>+CEanno!AL74+CEanno!AL75</f>
        <v>-78786.232386314616</v>
      </c>
      <c r="AN7" s="234"/>
    </row>
    <row r="8" spans="2:40" x14ac:dyDescent="0.25">
      <c r="C8" t="s">
        <v>338</v>
      </c>
      <c r="D8" s="234">
        <f>-CEanno!C70</f>
        <v>30</v>
      </c>
      <c r="E8" s="234">
        <f>-CEanno!D70</f>
        <v>2666.2833333333333</v>
      </c>
      <c r="F8" s="234">
        <f>-CEanno!E70</f>
        <v>3206.4299305555555</v>
      </c>
      <c r="G8" s="234">
        <f>-CEanno!F70</f>
        <v>5209.7769240162033</v>
      </c>
      <c r="H8" s="234">
        <f>-CEanno!G70</f>
        <v>5060.7969753057205</v>
      </c>
      <c r="I8" s="234">
        <f>-CEanno!H70</f>
        <v>4686.22771063451</v>
      </c>
      <c r="J8" s="234">
        <f>-CEanno!I70</f>
        <v>4520.0314870798902</v>
      </c>
      <c r="K8" s="234">
        <f>-CEanno!J70</f>
        <v>4352.5004174053493</v>
      </c>
      <c r="L8" s="234">
        <f>-CEanno!K70</f>
        <v>4141.089117350034</v>
      </c>
      <c r="M8" s="234">
        <f>-CEanno!L70</f>
        <v>3927.3582101052998</v>
      </c>
      <c r="N8" s="234">
        <f>-CEanno!M70</f>
        <v>3711.2239010431008</v>
      </c>
      <c r="O8" s="234">
        <f>-CEanno!N70</f>
        <v>3492.4492853813758</v>
      </c>
      <c r="P8" s="234">
        <f>-CEanno!O70</f>
        <v>3270.831329692357</v>
      </c>
      <c r="Q8" s="234">
        <f>-CEanno!P70</f>
        <v>3046.1537655974184</v>
      </c>
      <c r="R8" s="234">
        <f>-CEanno!Q70</f>
        <v>2584.1026660949897</v>
      </c>
      <c r="S8" s="234">
        <f>-CEanno!R70</f>
        <v>2337.1236056731605</v>
      </c>
      <c r="T8" s="234">
        <f>-CEanno!S70</f>
        <v>2086.8089785699312</v>
      </c>
      <c r="U8" s="234">
        <f>-CEanno!T70</f>
        <v>1832.1266039385737</v>
      </c>
      <c r="V8" s="234">
        <f>-CEanno!U70</f>
        <v>1573.0231531688012</v>
      </c>
      <c r="W8" s="234">
        <f>-CEanno!V70</f>
        <v>1309.1833695921475</v>
      </c>
      <c r="X8" s="234">
        <f>-CEanno!W70</f>
        <v>1064.7170173229674</v>
      </c>
      <c r="Y8" s="234">
        <f>-CEanno!X70</f>
        <v>910.66907612878526</v>
      </c>
      <c r="Z8" s="234">
        <f>-CEanno!Y70</f>
        <v>749.59578137448261</v>
      </c>
      <c r="AA8" s="234">
        <f>-CEanno!Z70</f>
        <v>581.02021944817807</v>
      </c>
      <c r="AB8" s="234">
        <f>-CEanno!AA70</f>
        <v>374.49856224650546</v>
      </c>
      <c r="AC8" s="234">
        <f>-CEanno!AB70</f>
        <v>189.09529789480166</v>
      </c>
      <c r="AD8" s="234">
        <f>-CEanno!AC70</f>
        <v>-5.25855663867668</v>
      </c>
      <c r="AE8" s="234">
        <f>-CEanno!AD70</f>
        <v>-208.12186924845477</v>
      </c>
      <c r="AF8" s="234">
        <f>-CEanno!AE70</f>
        <v>-238.8967726361125</v>
      </c>
      <c r="AG8" s="234">
        <f>-CEanno!AF70</f>
        <v>-268.11195024098038</v>
      </c>
      <c r="AH8" s="234">
        <f>-CEanno!AG70</f>
        <v>-297.31308561697585</v>
      </c>
      <c r="AI8" s="234">
        <f>-CEanno!AH70</f>
        <v>-326.07822106895992</v>
      </c>
      <c r="AJ8" s="234">
        <f>-CEanno!AI70</f>
        <v>-354.39983696846184</v>
      </c>
      <c r="AK8" s="234">
        <f>-CEanno!AJ70</f>
        <v>-382.2708429052779</v>
      </c>
      <c r="AL8" s="234">
        <f>-CEanno!AK70</f>
        <v>-409.68394729611498</v>
      </c>
      <c r="AM8" s="234">
        <f>-CEanno!AL70</f>
        <v>-436.63174871674659</v>
      </c>
      <c r="AN8" s="234"/>
    </row>
    <row r="9" spans="2:40" x14ac:dyDescent="0.25">
      <c r="C9" t="s">
        <v>374</v>
      </c>
      <c r="D9" s="234">
        <f>-CEanno!C63+CEanno!C62</f>
        <v>0</v>
      </c>
      <c r="E9" s="234">
        <f>-CEanno!D63+CEanno!D62</f>
        <v>0</v>
      </c>
      <c r="F9" s="234">
        <f>-CEanno!E63+CEanno!E62</f>
        <v>-10000</v>
      </c>
      <c r="G9" s="234">
        <f>-CEanno!F63+CEanno!F62</f>
        <v>-10000</v>
      </c>
      <c r="H9" s="234">
        <f>-CEanno!G63+CEanno!G62</f>
        <v>-10000</v>
      </c>
      <c r="I9" s="234">
        <f>-CEanno!H63+CEanno!H62</f>
        <v>-10000</v>
      </c>
      <c r="J9" s="234">
        <f>-CEanno!I63+CEanno!I62</f>
        <v>-10000</v>
      </c>
      <c r="K9" s="234">
        <f>-CEanno!J63+CEanno!J62</f>
        <v>-10000</v>
      </c>
      <c r="L9" s="234">
        <f>-CEanno!K63+CEanno!K62</f>
        <v>-10000</v>
      </c>
      <c r="M9" s="234">
        <f>-CEanno!L63+CEanno!L62</f>
        <v>-10000</v>
      </c>
      <c r="N9" s="234">
        <f>-CEanno!M63+CEanno!M62</f>
        <v>-10000</v>
      </c>
      <c r="O9" s="234">
        <f>-CEanno!N63+CEanno!N62</f>
        <v>-10000</v>
      </c>
      <c r="P9" s="234">
        <f>-CEanno!O63+CEanno!O62</f>
        <v>0</v>
      </c>
      <c r="Q9" s="234">
        <f>-CEanno!P63+CEanno!P62</f>
        <v>0</v>
      </c>
      <c r="R9" s="234">
        <f>-CEanno!Q63+CEanno!Q62</f>
        <v>0</v>
      </c>
      <c r="S9" s="234">
        <f>-CEanno!R63+CEanno!R62</f>
        <v>0</v>
      </c>
      <c r="T9" s="234">
        <f>-CEanno!S63+CEanno!S62</f>
        <v>0</v>
      </c>
      <c r="U9" s="234">
        <f>-CEanno!T63+CEanno!T62</f>
        <v>0</v>
      </c>
      <c r="V9" s="234">
        <f>-CEanno!U63+CEanno!U62</f>
        <v>0</v>
      </c>
      <c r="W9" s="234">
        <f>-CEanno!V63+CEanno!V62</f>
        <v>0</v>
      </c>
      <c r="X9" s="234">
        <f>-CEanno!W63+CEanno!W62</f>
        <v>0</v>
      </c>
      <c r="Y9" s="234">
        <f>-CEanno!X63+CEanno!X62</f>
        <v>0</v>
      </c>
      <c r="Z9" s="234">
        <f>-CEanno!Y63+CEanno!Y62</f>
        <v>0</v>
      </c>
      <c r="AA9" s="234">
        <f>-CEanno!Z63+CEanno!Z62</f>
        <v>0</v>
      </c>
      <c r="AB9" s="234">
        <f>-CEanno!AA63+CEanno!AA62</f>
        <v>0</v>
      </c>
      <c r="AC9" s="234">
        <f>-CEanno!AB63+CEanno!AB62</f>
        <v>0</v>
      </c>
      <c r="AD9" s="234">
        <f>-CEanno!AC63+CEanno!AC62</f>
        <v>0</v>
      </c>
      <c r="AE9" s="234">
        <f>-CEanno!AD63+CEanno!AD62</f>
        <v>0</v>
      </c>
      <c r="AF9" s="234">
        <f>-CEanno!AE63+CEanno!AE62</f>
        <v>0</v>
      </c>
      <c r="AG9" s="234">
        <f>-CEanno!AF63+CEanno!AF62</f>
        <v>0</v>
      </c>
      <c r="AH9" s="234">
        <f>-CEanno!AG63+CEanno!AG62</f>
        <v>0</v>
      </c>
      <c r="AI9" s="234">
        <f>-CEanno!AH63+CEanno!AH62</f>
        <v>0</v>
      </c>
      <c r="AJ9" s="234">
        <f>-CEanno!AI63+CEanno!AI62</f>
        <v>0</v>
      </c>
      <c r="AK9" s="234">
        <f>-CEanno!AJ63+CEanno!AJ62</f>
        <v>0</v>
      </c>
      <c r="AL9" s="234">
        <f>-CEanno!AK63+CEanno!AK62</f>
        <v>0</v>
      </c>
      <c r="AM9" s="234">
        <f>-CEanno!AL63+CEanno!AL62</f>
        <v>0</v>
      </c>
      <c r="AN9" s="234"/>
    </row>
    <row r="10" spans="2:40" ht="30" x14ac:dyDescent="0.25">
      <c r="C10" s="235" t="s">
        <v>339</v>
      </c>
      <c r="D10" s="233">
        <f t="shared" ref="D10:J10" si="0">SUM(D6:D9)</f>
        <v>-88902</v>
      </c>
      <c r="E10" s="233">
        <f t="shared" si="0"/>
        <v>-113425.53000000001</v>
      </c>
      <c r="F10" s="233">
        <f t="shared" si="0"/>
        <v>-113956.91295</v>
      </c>
      <c r="G10" s="233">
        <f t="shared" si="0"/>
        <v>-114673.37768910189</v>
      </c>
      <c r="H10" s="233">
        <f t="shared" si="0"/>
        <v>-115231.44835145671</v>
      </c>
      <c r="I10" s="233">
        <f t="shared" si="0"/>
        <v>-115798.36827356802</v>
      </c>
      <c r="J10" s="233">
        <f t="shared" si="0"/>
        <v>-116374.29888632132</v>
      </c>
      <c r="K10" s="233">
        <f t="shared" ref="K10:S10" si="1">SUM(K6:K9)</f>
        <v>-116959.40576358495</v>
      </c>
      <c r="L10" s="233">
        <f t="shared" si="1"/>
        <v>-117553.85878764564</v>
      </c>
      <c r="M10" s="233">
        <f t="shared" si="1"/>
        <v>-118157.83232332362</v>
      </c>
      <c r="N10" s="233">
        <f t="shared" si="1"/>
        <v>-118771.50540126859</v>
      </c>
      <c r="O10" s="233">
        <f t="shared" si="1"/>
        <v>-119395.06191096849</v>
      </c>
      <c r="P10" s="233">
        <f t="shared" si="1"/>
        <v>-120028.69080403468</v>
      </c>
      <c r="Q10" s="233">
        <f t="shared" si="1"/>
        <v>-120672.58630836099</v>
      </c>
      <c r="R10" s="233">
        <f t="shared" si="1"/>
        <v>-121326.94815378814</v>
      </c>
      <c r="S10" s="233">
        <f t="shared" si="1"/>
        <v>-121991.9818099448</v>
      </c>
      <c r="T10" s="233">
        <f t="shared" ref="T10" si="2">SUM(T6:T9)</f>
        <v>-122667.89873697479</v>
      </c>
      <c r="U10" s="233">
        <f t="shared" ref="U10" si="3">SUM(U6:U9)</f>
        <v>-123354.91664990308</v>
      </c>
      <c r="V10" s="233">
        <f t="shared" ref="V10" si="4">SUM(V6:V9)</f>
        <v>-124053.25979743774</v>
      </c>
      <c r="W10" s="233">
        <f t="shared" ref="W10" si="5">SUM(W6:W9)</f>
        <v>-124763.15925605258</v>
      </c>
      <c r="X10" s="233">
        <f t="shared" ref="X10" si="6">SUM(X6:X9)</f>
        <v>-125484.85324024581</v>
      </c>
      <c r="Y10" s="233">
        <f t="shared" ref="Y10" si="7">SUM(Y6:Y9)</f>
        <v>-126218.58742992311</v>
      </c>
      <c r="Z10" s="233">
        <f t="shared" ref="Z10" si="8">SUM(Z6:Z9)</f>
        <v>-126964.61531590999</v>
      </c>
      <c r="AA10" s="233">
        <f t="shared" ref="AA10" si="9">SUM(AA6:AA9)</f>
        <v>-127723.19856465895</v>
      </c>
      <c r="AB10" s="233">
        <f t="shared" ref="AB10" si="10">SUM(AB6:AB9)</f>
        <v>-128494.60740327975</v>
      </c>
      <c r="AC10" s="233">
        <f t="shared" ref="AC10" si="11">SUM(AC6:AC9)</f>
        <v>-129279.12102608893</v>
      </c>
      <c r="AD10" s="233">
        <f t="shared" ref="AD10" si="12">SUM(AD6:AD9)</f>
        <v>-131077.02802394587</v>
      </c>
      <c r="AE10" s="233">
        <f t="shared" ref="AE10" si="13">SUM(AE6:AE9)</f>
        <v>-130171.51579286667</v>
      </c>
      <c r="AF10" s="233">
        <f t="shared" ref="AF10" si="14">SUM(AF6:AF9)</f>
        <v>-130954.08852975964</v>
      </c>
      <c r="AG10" s="233">
        <f t="shared" ref="AG10" si="15">SUM(AG6:AG9)</f>
        <v>-131748.39985770604</v>
      </c>
      <c r="AH10" s="233">
        <f t="shared" ref="AH10" si="16">SUM(AH6:AH9)</f>
        <v>-132554.62585557162</v>
      </c>
      <c r="AI10" s="233">
        <f t="shared" ref="AI10" si="17">SUM(AI6:AI9)</f>
        <v>-133372.94524340518</v>
      </c>
      <c r="AJ10" s="233">
        <f t="shared" ref="AJ10" si="18">SUM(AJ6:AJ9)</f>
        <v>-134203.53942205626</v>
      </c>
      <c r="AK10" s="233">
        <f t="shared" ref="AK10" si="19">SUM(AK6:AK9)</f>
        <v>-135046.59251338709</v>
      </c>
      <c r="AL10" s="233">
        <f t="shared" ref="AL10:AM10" si="20">SUM(AL6:AL9)</f>
        <v>-135902.29140108789</v>
      </c>
      <c r="AM10" s="233">
        <f t="shared" si="20"/>
        <v>-136770.8257721042</v>
      </c>
      <c r="AN10" s="233"/>
    </row>
    <row r="11" spans="2:40" x14ac:dyDescent="0.25"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2:40" x14ac:dyDescent="0.25">
      <c r="B12" s="270" t="s">
        <v>340</v>
      </c>
      <c r="C12" s="270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2:40" x14ac:dyDescent="0.25">
      <c r="C13" t="s">
        <v>341</v>
      </c>
      <c r="D13" s="234">
        <f>+CEanno!C57+CEanno!C49</f>
        <v>1890</v>
      </c>
      <c r="E13" s="234">
        <f>+CEanno!D57+CEanno!D49</f>
        <v>1918.3499999999997</v>
      </c>
      <c r="F13" s="234">
        <f>+CEanno!E57+CEanno!E49</f>
        <v>1947.1252499999996</v>
      </c>
      <c r="G13" s="234">
        <f>+CEanno!F57+CEanno!F49</f>
        <v>1976.3321287499991</v>
      </c>
      <c r="H13" s="234">
        <f>+CEanno!G57+CEanno!G49</f>
        <v>2005.9771106812489</v>
      </c>
      <c r="I13" s="234">
        <f>+CEanno!H57+CEanno!H49</f>
        <v>2036.0667673414673</v>
      </c>
      <c r="J13" s="234">
        <f>+CEanno!I57+CEanno!I49</f>
        <v>2066.6077688515888</v>
      </c>
      <c r="K13" s="234">
        <f>+CEanno!J57+CEanno!J49</f>
        <v>2097.6068853843626</v>
      </c>
      <c r="L13" s="234">
        <f>+CEanno!K57+CEanno!K49</f>
        <v>2129.070988665128</v>
      </c>
      <c r="M13" s="234">
        <f>+CEanno!L57+CEanno!L49</f>
        <v>2161.0070534951042</v>
      </c>
      <c r="N13" s="234">
        <f>+CEanno!M57+CEanno!M49</f>
        <v>2193.4221592975305</v>
      </c>
      <c r="O13" s="234">
        <f>+CEanno!N57+CEanno!N49</f>
        <v>2226.3234916869933</v>
      </c>
      <c r="P13" s="234">
        <f>+CEanno!O57+CEanno!O49</f>
        <v>2259.7183440622975</v>
      </c>
      <c r="Q13" s="234">
        <f>+CEanno!P57+CEanno!P49</f>
        <v>2293.6141192232321</v>
      </c>
      <c r="R13" s="234">
        <f>+CEanno!Q57+CEanno!Q49</f>
        <v>2328.0183310115799</v>
      </c>
      <c r="S13" s="234">
        <f>+CEanno!R57+CEanno!R49</f>
        <v>2362.9386059767535</v>
      </c>
      <c r="T13" s="234">
        <f>+CEanno!S57+CEanno!S49</f>
        <v>2398.3826850664045</v>
      </c>
      <c r="U13" s="234">
        <f>+CEanno!T57+CEanno!T49</f>
        <v>2434.3584253424001</v>
      </c>
      <c r="V13" s="234">
        <f>+CEanno!U57+CEanno!U49</f>
        <v>2470.873801722536</v>
      </c>
      <c r="W13" s="234">
        <f>+CEanno!V57+CEanno!V49</f>
        <v>2507.9369087483738</v>
      </c>
      <c r="X13" s="234">
        <f>+CEanno!W57+CEanno!W49</f>
        <v>2545.5559623795989</v>
      </c>
      <c r="Y13" s="234">
        <f>+CEanno!X57+CEanno!X49</f>
        <v>2583.739301815292</v>
      </c>
      <c r="Z13" s="234">
        <f>+CEanno!Y57+CEanno!Y49</f>
        <v>2622.4953913425215</v>
      </c>
      <c r="AA13" s="234">
        <f>+CEanno!Z57+CEanno!Z49</f>
        <v>2661.8328222126588</v>
      </c>
      <c r="AB13" s="234">
        <f>+CEanno!AA57+CEanno!AA49</f>
        <v>2701.7603145458484</v>
      </c>
      <c r="AC13" s="234">
        <f>+CEanno!AB57+CEanno!AB49</f>
        <v>2742.2867192640356</v>
      </c>
      <c r="AD13" s="234">
        <f>+CEanno!AC57+CEanno!AC49</f>
        <v>2783.421020052996</v>
      </c>
      <c r="AE13" s="234">
        <f>+CEanno!AD57+CEanno!AD49</f>
        <v>2825.1723353537909</v>
      </c>
      <c r="AF13" s="234">
        <f>+CEanno!AE57+CEanno!AE49</f>
        <v>2867.5499203840964</v>
      </c>
      <c r="AG13" s="234">
        <f>+CEanno!AF57+CEanno!AF49</f>
        <v>2910.5631691898584</v>
      </c>
      <c r="AH13" s="234">
        <f>+CEanno!AG57+CEanno!AG49</f>
        <v>2954.2216167277052</v>
      </c>
      <c r="AI13" s="234">
        <f>+CEanno!AH57+CEanno!AH49</f>
        <v>2998.5349409786204</v>
      </c>
      <c r="AJ13" s="234">
        <f>+CEanno!AI57+CEanno!AI49</f>
        <v>3043.5129650932995</v>
      </c>
      <c r="AK13" s="234">
        <f>+CEanno!AJ57+CEanno!AJ49</f>
        <v>3089.1656595696982</v>
      </c>
      <c r="AL13" s="234">
        <f>+CEanno!AK57+CEanno!AK49</f>
        <v>3135.5031444632432</v>
      </c>
      <c r="AM13" s="234">
        <f>+CEanno!AL57+CEanno!AL49</f>
        <v>3182.5356916301921</v>
      </c>
      <c r="AN13" s="234"/>
    </row>
    <row r="14" spans="2:40" x14ac:dyDescent="0.25">
      <c r="C14" t="s">
        <v>342</v>
      </c>
      <c r="D14" s="234">
        <f>+CEanno!C55+CEanno!C54+CEanno!C56</f>
        <v>50000</v>
      </c>
      <c r="E14" s="234">
        <f>+CEanno!D55+CEanno!D54+CEanno!D56</f>
        <v>74000</v>
      </c>
      <c r="F14" s="234">
        <f>+CEanno!E55+CEanno!E54+CEanno!E56</f>
        <v>74000</v>
      </c>
      <c r="G14" s="234">
        <f>+CEanno!F55+CEanno!F54+CEanno!F56</f>
        <v>74000</v>
      </c>
      <c r="H14" s="234">
        <f>+CEanno!G55+CEanno!G54+CEanno!G56</f>
        <v>74000</v>
      </c>
      <c r="I14" s="234">
        <f>+CEanno!H55+CEanno!H54+CEanno!H56</f>
        <v>74000</v>
      </c>
      <c r="J14" s="234">
        <f>+CEanno!I55+CEanno!I54+CEanno!I56</f>
        <v>74000</v>
      </c>
      <c r="K14" s="234">
        <f>+CEanno!J55+CEanno!J54+CEanno!J56</f>
        <v>74000</v>
      </c>
      <c r="L14" s="234">
        <f>+CEanno!K55+CEanno!K54+CEanno!K56</f>
        <v>74000</v>
      </c>
      <c r="M14" s="234">
        <f>+CEanno!L55+CEanno!L54+CEanno!L56</f>
        <v>74000</v>
      </c>
      <c r="N14" s="234">
        <f>+CEanno!M55+CEanno!M54+CEanno!M56</f>
        <v>74000</v>
      </c>
      <c r="O14" s="234">
        <f>+CEanno!N55+CEanno!N54+CEanno!N56</f>
        <v>74000</v>
      </c>
      <c r="P14" s="234">
        <f>+CEanno!O55+CEanno!O54+CEanno!O56</f>
        <v>74000</v>
      </c>
      <c r="Q14" s="234">
        <f>+CEanno!P55+CEanno!P54+CEanno!P56</f>
        <v>74000</v>
      </c>
      <c r="R14" s="234">
        <f>+CEanno!Q55+CEanno!Q54+CEanno!Q56</f>
        <v>74000</v>
      </c>
      <c r="S14" s="234">
        <f>+CEanno!R55+CEanno!R54+CEanno!R56</f>
        <v>74000</v>
      </c>
      <c r="T14" s="234">
        <f>+CEanno!S55+CEanno!S54+CEanno!S56</f>
        <v>74000</v>
      </c>
      <c r="U14" s="234">
        <f>+CEanno!T55+CEanno!T54+CEanno!T56</f>
        <v>74000</v>
      </c>
      <c r="V14" s="234">
        <f>+CEanno!U55+CEanno!U54+CEanno!U56</f>
        <v>74000</v>
      </c>
      <c r="W14" s="234">
        <f>+CEanno!V55+CEanno!V54+CEanno!V56</f>
        <v>74000</v>
      </c>
      <c r="X14" s="234">
        <f>+CEanno!W55+CEanno!W54+CEanno!W56</f>
        <v>74000</v>
      </c>
      <c r="Y14" s="234">
        <f>+CEanno!X55+CEanno!X54+CEanno!X56</f>
        <v>74000</v>
      </c>
      <c r="Z14" s="234">
        <f>+CEanno!Y55+CEanno!Y54+CEanno!Y56</f>
        <v>74000</v>
      </c>
      <c r="AA14" s="234">
        <f>+CEanno!Z55+CEanno!Z54+CEanno!Z56</f>
        <v>74000</v>
      </c>
      <c r="AB14" s="234">
        <f>+CEanno!AA55+CEanno!AA54+CEanno!AA56</f>
        <v>74000</v>
      </c>
      <c r="AC14" s="234">
        <f>+CEanno!AB55+CEanno!AB54+CEanno!AB56</f>
        <v>74000</v>
      </c>
      <c r="AD14" s="234">
        <f>+CEanno!AC55+CEanno!AC54+CEanno!AC56</f>
        <v>74000</v>
      </c>
      <c r="AE14" s="234">
        <f>+CEanno!AD55+CEanno!AD54+CEanno!AD56</f>
        <v>74000</v>
      </c>
      <c r="AF14" s="234">
        <f>+CEanno!AE55+CEanno!AE54+CEanno!AE56</f>
        <v>74000</v>
      </c>
      <c r="AG14" s="234">
        <f>+CEanno!AF55+CEanno!AF54+CEanno!AF56</f>
        <v>74000</v>
      </c>
      <c r="AH14" s="234">
        <f>+CEanno!AG55+CEanno!AG54+CEanno!AG56</f>
        <v>74000</v>
      </c>
      <c r="AI14" s="234">
        <f>+CEanno!AH55+CEanno!AH54+CEanno!AH56</f>
        <v>74000</v>
      </c>
      <c r="AJ14" s="234">
        <f>+CEanno!AI55+CEanno!AI54+CEanno!AI56</f>
        <v>74000</v>
      </c>
      <c r="AK14" s="234">
        <f>+CEanno!AJ55+CEanno!AJ54+CEanno!AJ56</f>
        <v>74000</v>
      </c>
      <c r="AL14" s="234">
        <f>+CEanno!AK55+CEanno!AK54+CEanno!AK56</f>
        <v>74000</v>
      </c>
      <c r="AM14" s="234">
        <f>+CEanno!AL55+CEanno!AL54+CEanno!AL56</f>
        <v>74000</v>
      </c>
      <c r="AN14" s="234"/>
    </row>
    <row r="15" spans="2:40" x14ac:dyDescent="0.25">
      <c r="C15" t="s">
        <v>375</v>
      </c>
      <c r="D15" s="234">
        <f>+CEanno!C46</f>
        <v>0</v>
      </c>
      <c r="E15" s="234">
        <f>+CEanno!D46</f>
        <v>0</v>
      </c>
      <c r="F15" s="234">
        <f>+CEanno!E46</f>
        <v>0</v>
      </c>
      <c r="G15" s="234">
        <f>+CEanno!F46</f>
        <v>177.11104485189026</v>
      </c>
      <c r="H15" s="234">
        <f>+CEanno!G46</f>
        <v>187.73770754300369</v>
      </c>
      <c r="I15" s="234">
        <f>+CEanno!H46</f>
        <v>199.00196999558386</v>
      </c>
      <c r="J15" s="234">
        <f>+CEanno!I46</f>
        <v>210.94208819531895</v>
      </c>
      <c r="K15" s="234">
        <f>+CEanno!J46</f>
        <v>223.59861348703811</v>
      </c>
      <c r="L15" s="234">
        <f>+CEanno!K46</f>
        <v>237.01453029626038</v>
      </c>
      <c r="M15" s="234">
        <f>+CEanno!L46</f>
        <v>251.23540211403599</v>
      </c>
      <c r="N15" s="234">
        <f>+CEanno!M46</f>
        <v>266.30952624087814</v>
      </c>
      <c r="O15" s="234">
        <f>+CEanno!N46</f>
        <v>282.28809781533084</v>
      </c>
      <c r="P15" s="234">
        <f>+CEanno!O46</f>
        <v>299.22538368425069</v>
      </c>
      <c r="Q15" s="234">
        <f>+CEanno!P46</f>
        <v>317.17890670530574</v>
      </c>
      <c r="R15" s="234">
        <f>+CEanno!Q46</f>
        <v>336.20964110762407</v>
      </c>
      <c r="S15" s="234">
        <f>+CEanno!R46</f>
        <v>356.38221957408149</v>
      </c>
      <c r="T15" s="234">
        <f>+CEanno!S46</f>
        <v>377.76515274852636</v>
      </c>
      <c r="U15" s="234">
        <f>+CEanno!T46</f>
        <v>400.43106191343799</v>
      </c>
      <c r="V15" s="234">
        <f>+CEanno!U46</f>
        <v>424.45692562824422</v>
      </c>
      <c r="W15" s="234">
        <f>+CEanno!V46</f>
        <v>449.92434116593887</v>
      </c>
      <c r="X15" s="234">
        <f>+CEanno!W46</f>
        <v>476.91980163589517</v>
      </c>
      <c r="Y15" s="234">
        <f>+CEanno!X46</f>
        <v>505.53498973404891</v>
      </c>
      <c r="Z15" s="234">
        <f>+CEanno!Y46</f>
        <v>535.86708911809183</v>
      </c>
      <c r="AA15" s="234">
        <f>+CEanno!Z46</f>
        <v>568.01911446517738</v>
      </c>
      <c r="AB15" s="234">
        <f>+CEanno!AA46</f>
        <v>602.10026133308793</v>
      </c>
      <c r="AC15" s="234">
        <f>+CEanno!AB46</f>
        <v>638.22627701307329</v>
      </c>
      <c r="AD15" s="234">
        <f>+CEanno!AC46</f>
        <v>1676.5198536338576</v>
      </c>
      <c r="AE15" s="234">
        <f>+CEanno!AD46</f>
        <v>0</v>
      </c>
      <c r="AF15" s="234">
        <f>+CEanno!AE46</f>
        <v>0</v>
      </c>
      <c r="AG15" s="234">
        <f>+CEanno!AF46</f>
        <v>0</v>
      </c>
      <c r="AH15" s="234">
        <f>+CEanno!AG46</f>
        <v>0</v>
      </c>
      <c r="AI15" s="234">
        <f>+CEanno!AH46</f>
        <v>0</v>
      </c>
      <c r="AJ15" s="234">
        <f>+CEanno!AI46</f>
        <v>0</v>
      </c>
      <c r="AK15" s="234">
        <f>+CEanno!AJ46</f>
        <v>0</v>
      </c>
      <c r="AL15" s="234">
        <f>+CEanno!AK46</f>
        <v>0</v>
      </c>
      <c r="AM15" s="234">
        <f>+CEanno!AL46</f>
        <v>0</v>
      </c>
      <c r="AN15" s="234"/>
    </row>
    <row r="16" spans="2:40" x14ac:dyDescent="0.25">
      <c r="C16" s="235" t="s">
        <v>343</v>
      </c>
      <c r="D16" s="233">
        <f>+SUM(D13:D15)</f>
        <v>51890</v>
      </c>
      <c r="E16" s="233">
        <f t="shared" ref="E16:F16" si="21">+SUM(E13:E15)</f>
        <v>75918.350000000006</v>
      </c>
      <c r="F16" s="233">
        <f t="shared" si="21"/>
        <v>75947.125249999997</v>
      </c>
      <c r="G16" s="233">
        <f t="shared" ref="G16" si="22">+SUM(G13:G15)</f>
        <v>76153.443173601889</v>
      </c>
      <c r="H16" s="233">
        <f t="shared" ref="H16" si="23">+SUM(H13:H15)</f>
        <v>76193.714818224253</v>
      </c>
      <c r="I16" s="233">
        <f t="shared" ref="I16:J16" si="24">+SUM(I13:I15)</f>
        <v>76235.06873733706</v>
      </c>
      <c r="J16" s="233">
        <f t="shared" si="24"/>
        <v>76277.549857046906</v>
      </c>
      <c r="K16" s="233">
        <f t="shared" ref="K16" si="25">+SUM(K13:K15)</f>
        <v>76321.205498871394</v>
      </c>
      <c r="L16" s="233">
        <f t="shared" ref="L16" si="26">+SUM(L13:L15)</f>
        <v>76366.085518961394</v>
      </c>
      <c r="M16" s="233">
        <f t="shared" ref="M16" si="27">+SUM(M13:M15)</f>
        <v>76412.242455609143</v>
      </c>
      <c r="N16" s="233">
        <f t="shared" ref="N16" si="28">+SUM(N13:N15)</f>
        <v>76459.731685538412</v>
      </c>
      <c r="O16" s="233">
        <f t="shared" ref="O16" si="29">+SUM(O13:O15)</f>
        <v>76508.611589502325</v>
      </c>
      <c r="P16" s="233">
        <f t="shared" ref="P16" si="30">+SUM(P13:P15)</f>
        <v>76558.943727746562</v>
      </c>
      <c r="Q16" s="233">
        <f t="shared" ref="Q16" si="31">+SUM(Q13:Q15)</f>
        <v>76610.793025928535</v>
      </c>
      <c r="R16" s="233">
        <f t="shared" ref="R16" si="32">+SUM(R13:R15)</f>
        <v>76664.227972119203</v>
      </c>
      <c r="S16" s="233">
        <f t="shared" ref="S16" si="33">+SUM(S13:S15)</f>
        <v>76719.320825550836</v>
      </c>
      <c r="T16" s="233">
        <f t="shared" ref="T16" si="34">+SUM(T13:T15)</f>
        <v>76776.147837814933</v>
      </c>
      <c r="U16" s="233">
        <f t="shared" ref="U16" si="35">+SUM(U13:U15)</f>
        <v>76834.789487255839</v>
      </c>
      <c r="V16" s="233">
        <f t="shared" ref="V16" si="36">+SUM(V13:V15)</f>
        <v>76895.330727350782</v>
      </c>
      <c r="W16" s="233">
        <f t="shared" ref="W16" si="37">+SUM(W13:W15)</f>
        <v>76957.86124991432</v>
      </c>
      <c r="X16" s="233">
        <f t="shared" ref="X16" si="38">+SUM(X13:X15)</f>
        <v>77022.4757640155</v>
      </c>
      <c r="Y16" s="233">
        <f t="shared" ref="Y16" si="39">+SUM(Y13:Y15)</f>
        <v>77089.274291549344</v>
      </c>
      <c r="Z16" s="233">
        <f t="shared" ref="Z16" si="40">+SUM(Z13:Z15)</f>
        <v>77158.362480460622</v>
      </c>
      <c r="AA16" s="233">
        <f t="shared" ref="AA16" si="41">+SUM(AA13:AA15)</f>
        <v>77229.851936677835</v>
      </c>
      <c r="AB16" s="233">
        <f t="shared" ref="AB16" si="42">+SUM(AB13:AB15)</f>
        <v>77303.860575878934</v>
      </c>
      <c r="AC16" s="233">
        <f t="shared" ref="AC16" si="43">+SUM(AC13:AC15)</f>
        <v>77380.512996277117</v>
      </c>
      <c r="AD16" s="233">
        <f t="shared" ref="AD16" si="44">+SUM(AD13:AD15)</f>
        <v>78459.94087368685</v>
      </c>
      <c r="AE16" s="233">
        <f t="shared" ref="AE16" si="45">+SUM(AE13:AE15)</f>
        <v>76825.172335353796</v>
      </c>
      <c r="AF16" s="233">
        <f t="shared" ref="AF16" si="46">+SUM(AF13:AF15)</f>
        <v>76867.549920384103</v>
      </c>
      <c r="AG16" s="233">
        <f t="shared" ref="AG16" si="47">+SUM(AG13:AG15)</f>
        <v>76910.56316918986</v>
      </c>
      <c r="AH16" s="233">
        <f t="shared" ref="AH16" si="48">+SUM(AH13:AH15)</f>
        <v>76954.221616727707</v>
      </c>
      <c r="AI16" s="233">
        <f t="shared" ref="AI16" si="49">+SUM(AI13:AI15)</f>
        <v>76998.534940978614</v>
      </c>
      <c r="AJ16" s="233">
        <f t="shared" ref="AJ16" si="50">+SUM(AJ13:AJ15)</f>
        <v>77043.512965093294</v>
      </c>
      <c r="AK16" s="233">
        <f t="shared" ref="AK16" si="51">+SUM(AK13:AK15)</f>
        <v>77089.165659569699</v>
      </c>
      <c r="AL16" s="233">
        <f t="shared" ref="AL16:AM16" si="52">+SUM(AL13:AL15)</f>
        <v>77135.503144463248</v>
      </c>
      <c r="AM16" s="233">
        <f t="shared" si="52"/>
        <v>77182.535691630197</v>
      </c>
      <c r="AN16" s="233"/>
    </row>
    <row r="17" spans="2:40" x14ac:dyDescent="0.25">
      <c r="C17" s="235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</row>
    <row r="18" spans="2:40" x14ac:dyDescent="0.25">
      <c r="B18" s="270" t="s">
        <v>344</v>
      </c>
      <c r="C18" s="270" t="s">
        <v>344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</row>
    <row r="19" spans="2:40" x14ac:dyDescent="0.25">
      <c r="C19" t="s">
        <v>345</v>
      </c>
      <c r="D19" s="234">
        <f>+SPanno!C19-SPanno!D19</f>
        <v>0</v>
      </c>
      <c r="E19" s="234">
        <f>+SPanno!D19-SPanno!E19</f>
        <v>0</v>
      </c>
      <c r="F19" s="234">
        <f>+SPanno!E19-SPanno!F19</f>
        <v>0</v>
      </c>
      <c r="G19" s="234">
        <f>+SPanno!F19-SPanno!G19</f>
        <v>0</v>
      </c>
      <c r="H19" s="234">
        <f>+SPanno!G19-SPanno!H19</f>
        <v>0</v>
      </c>
      <c r="I19" s="234">
        <f>+SPanno!H19-SPanno!I19</f>
        <v>0</v>
      </c>
      <c r="J19" s="234">
        <f>+SPanno!I19-SPanno!J19</f>
        <v>0</v>
      </c>
      <c r="K19" s="234">
        <f>+SPanno!J19-SPanno!K19</f>
        <v>0</v>
      </c>
      <c r="L19" s="234">
        <f>+SPanno!K19-SPanno!L19</f>
        <v>0</v>
      </c>
      <c r="M19" s="234">
        <f>+SPanno!L19-SPanno!M19</f>
        <v>0</v>
      </c>
      <c r="N19" s="234">
        <f>+SPanno!M19-SPanno!N19</f>
        <v>0</v>
      </c>
      <c r="O19" s="234">
        <f>+SPanno!N19-SPanno!O19</f>
        <v>0</v>
      </c>
      <c r="P19" s="234">
        <f>+SPanno!O19-SPanno!P19</f>
        <v>0</v>
      </c>
      <c r="Q19" s="234">
        <f>+SPanno!P19-SPanno!Q19</f>
        <v>0</v>
      </c>
      <c r="R19" s="234">
        <f>+SPanno!Q19-SPanno!R19</f>
        <v>0</v>
      </c>
      <c r="S19" s="234">
        <f>+SPanno!R19-SPanno!S19</f>
        <v>0</v>
      </c>
      <c r="T19" s="234">
        <f>+SPanno!S19-SPanno!T19</f>
        <v>0</v>
      </c>
      <c r="U19" s="234">
        <f>+SPanno!T19-SPanno!U19</f>
        <v>0</v>
      </c>
      <c r="V19" s="234">
        <f>+SPanno!U19-SPanno!V19</f>
        <v>0</v>
      </c>
      <c r="W19" s="234">
        <f>+SPanno!V19-SPanno!W19</f>
        <v>0</v>
      </c>
      <c r="X19" s="234">
        <f>+SPanno!W19-SPanno!X19</f>
        <v>0</v>
      </c>
      <c r="Y19" s="234">
        <f>+SPanno!X19-SPanno!Y19</f>
        <v>0</v>
      </c>
      <c r="Z19" s="234">
        <f>+SPanno!Y19-SPanno!Z19</f>
        <v>0</v>
      </c>
      <c r="AA19" s="234">
        <f>+SPanno!Z19-SPanno!AA19</f>
        <v>0</v>
      </c>
      <c r="AB19" s="234">
        <f>+SPanno!AA19-SPanno!AB19</f>
        <v>0</v>
      </c>
      <c r="AC19" s="234">
        <f>+SPanno!AB19-SPanno!AC19</f>
        <v>0</v>
      </c>
      <c r="AD19" s="234">
        <f>+SPanno!AC19-SPanno!AD19</f>
        <v>0</v>
      </c>
      <c r="AE19" s="234">
        <f>+SPanno!AD19-SPanno!AE19</f>
        <v>0</v>
      </c>
      <c r="AF19" s="234">
        <f>+SPanno!AE19-SPanno!AF19</f>
        <v>0</v>
      </c>
      <c r="AG19" s="234">
        <f>+SPanno!AF19-SPanno!AG19</f>
        <v>0</v>
      </c>
      <c r="AH19" s="234">
        <f>+SPanno!AG19-SPanno!AH19</f>
        <v>0</v>
      </c>
      <c r="AI19" s="234">
        <f>+SPanno!AH19-SPanno!AI19</f>
        <v>0</v>
      </c>
      <c r="AJ19" s="234">
        <f>+SPanno!AI19-SPanno!AJ19</f>
        <v>0</v>
      </c>
      <c r="AK19" s="234">
        <f>+SPanno!AJ19-SPanno!AK19</f>
        <v>0</v>
      </c>
      <c r="AL19" s="234">
        <f>+SPanno!AK19-SPanno!AL19</f>
        <v>0</v>
      </c>
      <c r="AM19" s="234">
        <f>+SPanno!AL19-SPanno!AM19</f>
        <v>0</v>
      </c>
      <c r="AN19" s="234"/>
    </row>
    <row r="20" spans="2:40" x14ac:dyDescent="0.25">
      <c r="C20" t="s">
        <v>346</v>
      </c>
      <c r="D20" s="234">
        <f>+SPanno!C13-SPanno!D13</f>
        <v>-8784</v>
      </c>
      <c r="E20" s="234">
        <f>+SPanno!D13-SPanno!E13</f>
        <v>-8784</v>
      </c>
      <c r="F20" s="234">
        <f>+SPanno!E13-SPanno!F13</f>
        <v>-8784</v>
      </c>
      <c r="G20" s="234">
        <f>+SPanno!F13-SPanno!G13</f>
        <v>-8784</v>
      </c>
      <c r="H20" s="234">
        <f>+SPanno!G13-SPanno!H13</f>
        <v>-8784</v>
      </c>
      <c r="I20" s="234">
        <f>+SPanno!H13-SPanno!I13</f>
        <v>-8784</v>
      </c>
      <c r="J20" s="234">
        <f>+SPanno!I13-SPanno!J13</f>
        <v>-8784</v>
      </c>
      <c r="K20" s="234">
        <f>+SPanno!J13-SPanno!K13</f>
        <v>-8784</v>
      </c>
      <c r="L20" s="234">
        <f>+SPanno!K13-SPanno!L13</f>
        <v>-8784</v>
      </c>
      <c r="M20" s="234">
        <f>+SPanno!L13-SPanno!M13</f>
        <v>-8784</v>
      </c>
      <c r="N20" s="234">
        <f>+SPanno!M13-SPanno!N13</f>
        <v>-8784</v>
      </c>
      <c r="O20" s="234">
        <f>+SPanno!N13-SPanno!O13</f>
        <v>-8784</v>
      </c>
      <c r="P20" s="234">
        <f>+SPanno!O13-SPanno!P13</f>
        <v>-8784</v>
      </c>
      <c r="Q20" s="234">
        <f>+SPanno!P13-SPanno!Q13</f>
        <v>-8784</v>
      </c>
      <c r="R20" s="234">
        <f>+SPanno!Q13-SPanno!R13</f>
        <v>-8784</v>
      </c>
      <c r="S20" s="234">
        <f>+SPanno!R13-SPanno!S13</f>
        <v>-8784</v>
      </c>
      <c r="T20" s="234">
        <f>+SPanno!S13-SPanno!T13</f>
        <v>-8784</v>
      </c>
      <c r="U20" s="234">
        <f>+SPanno!T13-SPanno!U13</f>
        <v>-8784</v>
      </c>
      <c r="V20" s="234">
        <f>+SPanno!U13-SPanno!V13</f>
        <v>-8784</v>
      </c>
      <c r="W20" s="234">
        <f>+SPanno!V13-SPanno!W13</f>
        <v>-8784</v>
      </c>
      <c r="X20" s="234">
        <f>+SPanno!W13-SPanno!X13</f>
        <v>-8784</v>
      </c>
      <c r="Y20" s="234">
        <f>+SPanno!X13-SPanno!Y13</f>
        <v>-8784</v>
      </c>
      <c r="Z20" s="234">
        <f>+SPanno!Y13-SPanno!Z13</f>
        <v>-8784</v>
      </c>
      <c r="AA20" s="234">
        <f>+SPanno!Z13-SPanno!AA13</f>
        <v>-8784</v>
      </c>
      <c r="AB20" s="234">
        <f>+SPanno!AA13-SPanno!AB13</f>
        <v>-8784</v>
      </c>
      <c r="AC20" s="234">
        <f>+SPanno!AB13-SPanno!AC13</f>
        <v>-8784</v>
      </c>
      <c r="AD20" s="234">
        <f>+SPanno!AC13-SPanno!AD13</f>
        <v>-8784</v>
      </c>
      <c r="AE20" s="234">
        <f>+SPanno!AD13-SPanno!AE13</f>
        <v>-8784</v>
      </c>
      <c r="AF20" s="234">
        <f>+SPanno!AE13-SPanno!AF13</f>
        <v>-8784</v>
      </c>
      <c r="AG20" s="234">
        <f>+SPanno!AF13-SPanno!AG13</f>
        <v>-8784</v>
      </c>
      <c r="AH20" s="234">
        <f>+SPanno!AG13-SPanno!AH13</f>
        <v>-8784</v>
      </c>
      <c r="AI20" s="234">
        <f>+SPanno!AH13-SPanno!AI13</f>
        <v>-8784</v>
      </c>
      <c r="AJ20" s="234">
        <f>+SPanno!AI13-SPanno!AJ13</f>
        <v>-8784</v>
      </c>
      <c r="AK20" s="234">
        <f>+SPanno!AJ13-SPanno!AK13</f>
        <v>-8784</v>
      </c>
      <c r="AL20" s="234">
        <f>+SPanno!AK13-SPanno!AL13</f>
        <v>-8784</v>
      </c>
      <c r="AM20" s="234">
        <f>+SPanno!AL13-SPanno!AM13</f>
        <v>-8784</v>
      </c>
      <c r="AN20" s="234"/>
    </row>
    <row r="21" spans="2:40" x14ac:dyDescent="0.25">
      <c r="C21" t="s">
        <v>347</v>
      </c>
      <c r="D21" s="234">
        <f>+SPanno!D52-SPanno!C52</f>
        <v>23846.999999999993</v>
      </c>
      <c r="E21" s="234">
        <f>+SPanno!E52-SPanno!D52</f>
        <v>-30753.000000000004</v>
      </c>
      <c r="F21" s="234">
        <f>+SPanno!F52-SPanno!E52</f>
        <v>13846.999999999996</v>
      </c>
      <c r="G21" s="234">
        <f>+SPanno!G52-SPanno!F52</f>
        <v>13846.999999999993</v>
      </c>
      <c r="H21" s="234">
        <f>+SPanno!H52-SPanno!G52</f>
        <v>13846.999999999993</v>
      </c>
      <c r="I21" s="234">
        <f>+SPanno!I52-SPanno!H52</f>
        <v>13847</v>
      </c>
      <c r="J21" s="234">
        <f>+SPanno!J52-SPanno!I52</f>
        <v>13847</v>
      </c>
      <c r="K21" s="234">
        <f>+SPanno!K52-SPanno!J52</f>
        <v>13847</v>
      </c>
      <c r="L21" s="234">
        <f>+SPanno!L52-SPanno!K52</f>
        <v>13847</v>
      </c>
      <c r="M21" s="234">
        <f>+SPanno!M52-SPanno!L52</f>
        <v>13847</v>
      </c>
      <c r="N21" s="234">
        <f>+SPanno!N52-SPanno!M52</f>
        <v>13847</v>
      </c>
      <c r="O21" s="234">
        <f>+SPanno!O52-SPanno!N52</f>
        <v>13847</v>
      </c>
      <c r="P21" s="234">
        <f>+SPanno!P52-SPanno!O52</f>
        <v>13847</v>
      </c>
      <c r="Q21" s="234">
        <f>+SPanno!Q52-SPanno!P52</f>
        <v>13847</v>
      </c>
      <c r="R21" s="234">
        <f>+SPanno!R52-SPanno!Q52</f>
        <v>13847</v>
      </c>
      <c r="S21" s="234">
        <f>+SPanno!S52-SPanno!R52</f>
        <v>13847</v>
      </c>
      <c r="T21" s="234">
        <f>+SPanno!T52-SPanno!S52</f>
        <v>13847</v>
      </c>
      <c r="U21" s="234">
        <f>+SPanno!U52-SPanno!T52</f>
        <v>13847</v>
      </c>
      <c r="V21" s="234">
        <f>+SPanno!V52-SPanno!U52</f>
        <v>13846.999999999971</v>
      </c>
      <c r="W21" s="234">
        <f>+SPanno!W52-SPanno!V52</f>
        <v>13847</v>
      </c>
      <c r="X21" s="234">
        <f>+SPanno!X52-SPanno!W52</f>
        <v>13847</v>
      </c>
      <c r="Y21" s="234">
        <f>+SPanno!Y52-SPanno!X52</f>
        <v>13847</v>
      </c>
      <c r="Z21" s="234">
        <f>+SPanno!Z52-SPanno!Y52</f>
        <v>13847</v>
      </c>
      <c r="AA21" s="234">
        <f>+SPanno!AA52-SPanno!Z52</f>
        <v>13847</v>
      </c>
      <c r="AB21" s="234">
        <f>+SPanno!AB52-SPanno!AA52</f>
        <v>13847</v>
      </c>
      <c r="AC21" s="234">
        <f>+SPanno!AC52-SPanno!AB52</f>
        <v>13847</v>
      </c>
      <c r="AD21" s="234">
        <f>+SPanno!AD52-SPanno!AC52</f>
        <v>13847</v>
      </c>
      <c r="AE21" s="234">
        <f>+SPanno!AE52-SPanno!AD52</f>
        <v>13847</v>
      </c>
      <c r="AF21" s="234">
        <f>+SPanno!AF52-SPanno!AE52</f>
        <v>13847</v>
      </c>
      <c r="AG21" s="234">
        <f>+SPanno!AG52-SPanno!AF52</f>
        <v>13847</v>
      </c>
      <c r="AH21" s="234">
        <f>+SPanno!AH52-SPanno!AG52</f>
        <v>13847</v>
      </c>
      <c r="AI21" s="234">
        <f>+SPanno!AI52-SPanno!AH52</f>
        <v>13847</v>
      </c>
      <c r="AJ21" s="234">
        <f>+SPanno!AJ52-SPanno!AI52</f>
        <v>13847</v>
      </c>
      <c r="AK21" s="234">
        <f>+SPanno!AK52-SPanno!AJ52</f>
        <v>13847</v>
      </c>
      <c r="AL21" s="234">
        <f>+SPanno!AL52-SPanno!AK52</f>
        <v>13847</v>
      </c>
      <c r="AM21" s="234">
        <f>+SPanno!AM52-SPanno!AL52</f>
        <v>13847</v>
      </c>
      <c r="AN21" s="234"/>
    </row>
    <row r="22" spans="2:40" x14ac:dyDescent="0.25">
      <c r="C22" t="s">
        <v>348</v>
      </c>
      <c r="D22" s="234">
        <f>+SPanno!C59-SPanno!D59</f>
        <v>0</v>
      </c>
      <c r="E22" s="234">
        <f>+SPanno!D59-SPanno!E59</f>
        <v>0</v>
      </c>
      <c r="F22" s="234">
        <f>+SPanno!E59-SPanno!F59</f>
        <v>0</v>
      </c>
      <c r="G22" s="234">
        <f>+SPanno!F59-SPanno!G59</f>
        <v>0</v>
      </c>
      <c r="H22" s="234">
        <f>+SPanno!G59-SPanno!H59</f>
        <v>0</v>
      </c>
      <c r="I22" s="234">
        <f>+SPanno!H59-SPanno!I59</f>
        <v>0</v>
      </c>
      <c r="J22" s="234">
        <f>+SPanno!I59-SPanno!J59</f>
        <v>0</v>
      </c>
      <c r="K22" s="234">
        <f>+SPanno!J59-SPanno!K59</f>
        <v>0</v>
      </c>
      <c r="L22" s="234">
        <f>+SPanno!K59-SPanno!L59</f>
        <v>0</v>
      </c>
      <c r="M22" s="234">
        <f>+SPanno!L59-SPanno!M59</f>
        <v>0</v>
      </c>
      <c r="N22" s="234">
        <f>+SPanno!M59-SPanno!N59</f>
        <v>0</v>
      </c>
      <c r="O22" s="234">
        <f>+SPanno!N59-SPanno!O59</f>
        <v>0</v>
      </c>
      <c r="P22" s="234">
        <f>+SPanno!O59-SPanno!P59</f>
        <v>0</v>
      </c>
      <c r="Q22" s="234">
        <f>+SPanno!P59-SPanno!Q59</f>
        <v>0</v>
      </c>
      <c r="R22" s="234">
        <f>+SPanno!Q59-SPanno!R59</f>
        <v>0</v>
      </c>
      <c r="S22" s="234">
        <f>+SPanno!R59-SPanno!S59</f>
        <v>0</v>
      </c>
      <c r="T22" s="234">
        <f>+SPanno!S59-SPanno!T59</f>
        <v>0</v>
      </c>
      <c r="U22" s="234">
        <f>+SPanno!T59-SPanno!U59</f>
        <v>0</v>
      </c>
      <c r="V22" s="234">
        <f>+SPanno!U59-SPanno!V59</f>
        <v>0</v>
      </c>
      <c r="W22" s="234">
        <f>+SPanno!V59-SPanno!W59</f>
        <v>0</v>
      </c>
      <c r="X22" s="234">
        <f>+SPanno!W59-SPanno!X59</f>
        <v>0</v>
      </c>
      <c r="Y22" s="234">
        <f>+SPanno!X59-SPanno!Y59</f>
        <v>0</v>
      </c>
      <c r="Z22" s="234">
        <f>+SPanno!Y59-SPanno!Z59</f>
        <v>0</v>
      </c>
      <c r="AA22" s="234">
        <f>+SPanno!Z59-SPanno!AA59</f>
        <v>0</v>
      </c>
      <c r="AB22" s="234">
        <f>+SPanno!AA59-SPanno!AB59</f>
        <v>0</v>
      </c>
      <c r="AC22" s="234">
        <f>+SPanno!AB59-SPanno!AC59</f>
        <v>0</v>
      </c>
      <c r="AD22" s="234">
        <f>+SPanno!AC59-SPanno!AD59</f>
        <v>0</v>
      </c>
      <c r="AE22" s="234">
        <f>+SPanno!AD59-SPanno!AE59</f>
        <v>0</v>
      </c>
      <c r="AF22" s="234">
        <f>+SPanno!AE59-SPanno!AF59</f>
        <v>0</v>
      </c>
      <c r="AG22" s="234">
        <f>+SPanno!AF59-SPanno!AG59</f>
        <v>0</v>
      </c>
      <c r="AH22" s="234">
        <f>+SPanno!AG59-SPanno!AH59</f>
        <v>0</v>
      </c>
      <c r="AI22" s="234">
        <f>+SPanno!AH59-SPanno!AI59</f>
        <v>0</v>
      </c>
      <c r="AJ22" s="234">
        <f>+SPanno!AI59-SPanno!AJ59</f>
        <v>0</v>
      </c>
      <c r="AK22" s="234">
        <f>+SPanno!AJ59-SPanno!AK59</f>
        <v>0</v>
      </c>
      <c r="AL22" s="234">
        <f>+SPanno!AK59-SPanno!AL59</f>
        <v>0</v>
      </c>
      <c r="AM22" s="234">
        <f>+SPanno!AL59-SPanno!AM59</f>
        <v>0</v>
      </c>
      <c r="AN22" s="234"/>
    </row>
    <row r="23" spans="2:40" x14ac:dyDescent="0.25">
      <c r="C23" t="s">
        <v>349</v>
      </c>
      <c r="D23" s="234">
        <f>+SPanno!D59-SPanno!C59</f>
        <v>0</v>
      </c>
      <c r="E23" s="234">
        <f>+SPanno!E59-SPanno!D59</f>
        <v>0</v>
      </c>
      <c r="F23" s="234">
        <f>+SPanno!F59-SPanno!E59</f>
        <v>0</v>
      </c>
      <c r="G23" s="234">
        <f>+SPanno!G59-SPanno!F59</f>
        <v>0</v>
      </c>
      <c r="H23" s="234">
        <f>+SPanno!H59-SPanno!G59</f>
        <v>0</v>
      </c>
      <c r="I23" s="234">
        <f>+SPanno!I59-SPanno!H59</f>
        <v>0</v>
      </c>
      <c r="J23" s="234">
        <f>+SPanno!J59-SPanno!I59</f>
        <v>0</v>
      </c>
      <c r="K23" s="234">
        <f>+SPanno!K59-SPanno!J59</f>
        <v>0</v>
      </c>
      <c r="L23" s="234">
        <f>+SPanno!L59-SPanno!K59</f>
        <v>0</v>
      </c>
      <c r="M23" s="234">
        <f>+SPanno!M59-SPanno!L59</f>
        <v>0</v>
      </c>
      <c r="N23" s="234">
        <f>+SPanno!N59-SPanno!M59</f>
        <v>0</v>
      </c>
      <c r="O23" s="234">
        <f>+SPanno!O59-SPanno!N59</f>
        <v>0</v>
      </c>
      <c r="P23" s="234">
        <f>+SPanno!P59-SPanno!O59</f>
        <v>0</v>
      </c>
      <c r="Q23" s="234">
        <f>+SPanno!Q59-SPanno!P59</f>
        <v>0</v>
      </c>
      <c r="R23" s="234">
        <f>+SPanno!R59-SPanno!Q59</f>
        <v>0</v>
      </c>
      <c r="S23" s="234">
        <f>+SPanno!S59-SPanno!R59</f>
        <v>0</v>
      </c>
      <c r="T23" s="234">
        <f>+SPanno!T59-SPanno!S59</f>
        <v>0</v>
      </c>
      <c r="U23" s="234">
        <f>+SPanno!U59-SPanno!T59</f>
        <v>0</v>
      </c>
      <c r="V23" s="234">
        <f>+SPanno!V59-SPanno!U59</f>
        <v>0</v>
      </c>
      <c r="W23" s="234">
        <f>+SPanno!W59-SPanno!V59</f>
        <v>0</v>
      </c>
      <c r="X23" s="234">
        <f>+SPanno!X59-SPanno!W59</f>
        <v>0</v>
      </c>
      <c r="Y23" s="234">
        <f>+SPanno!Y59-SPanno!X59</f>
        <v>0</v>
      </c>
      <c r="Z23" s="234">
        <f>+SPanno!Z59-SPanno!Y59</f>
        <v>0</v>
      </c>
      <c r="AA23" s="234">
        <f>+SPanno!AA59-SPanno!Z59</f>
        <v>0</v>
      </c>
      <c r="AB23" s="234">
        <f>+SPanno!AB59-SPanno!AA59</f>
        <v>0</v>
      </c>
      <c r="AC23" s="234">
        <f>+SPanno!AC59-SPanno!AB59</f>
        <v>0</v>
      </c>
      <c r="AD23" s="234">
        <f>+SPanno!AD59-SPanno!AC59</f>
        <v>0</v>
      </c>
      <c r="AE23" s="234">
        <f>+SPanno!AE59-SPanno!AD59</f>
        <v>0</v>
      </c>
      <c r="AF23" s="234">
        <f>+SPanno!AF59-SPanno!AE59</f>
        <v>0</v>
      </c>
      <c r="AG23" s="234">
        <f>+SPanno!AG59-SPanno!AF59</f>
        <v>0</v>
      </c>
      <c r="AH23" s="234">
        <f>+SPanno!AH59-SPanno!AG59</f>
        <v>0</v>
      </c>
      <c r="AI23" s="234">
        <f>+SPanno!AI59-SPanno!AH59</f>
        <v>0</v>
      </c>
      <c r="AJ23" s="234">
        <f>+SPanno!AJ59-SPanno!AI59</f>
        <v>0</v>
      </c>
      <c r="AK23" s="234">
        <f>+SPanno!AK59-SPanno!AJ59</f>
        <v>0</v>
      </c>
      <c r="AL23" s="234">
        <f>+SPanno!AL59-SPanno!AK59</f>
        <v>0</v>
      </c>
      <c r="AM23" s="234">
        <f>+SPanno!AM59-SPanno!AL59</f>
        <v>0</v>
      </c>
      <c r="AN23" s="234"/>
    </row>
    <row r="24" spans="2:40" x14ac:dyDescent="0.25">
      <c r="C24" t="s">
        <v>350</v>
      </c>
      <c r="D24" s="234">
        <f>+SPanno!C14+SPanno!C16-SPanno!D14-SPanno!D16+SPanno!D55+SPanno!D56+SPanno!D57+SPanno!D59-SPanno!C55-SPanno!C56-SPanno!C57-SPanno!C59</f>
        <v>-110229</v>
      </c>
      <c r="E24" s="234">
        <f>+SPanno!D14+SPanno!D16-SPanno!E14-SPanno!E16+SPanno!E55+SPanno!E56+SPanno!E57+SPanno!E59-SPanno!D55-SPanno!D56-SPanno!D57-SPanno!D59</f>
        <v>-27280</v>
      </c>
      <c r="F24" s="234">
        <f>+SPanno!E14+SPanno!E16-SPanno!F14-SPanno!F16+SPanno!F55+SPanno!F56+SPanno!F57+SPanno!F59-SPanno!E55-SPanno!E56-SPanno!E57-SPanno!E59</f>
        <v>-880</v>
      </c>
      <c r="G24" s="234">
        <f>+SPanno!F14+SPanno!F16-SPanno!G14-SPanno!G16+SPanno!G55+SPanno!G56+SPanno!G57+SPanno!G59-SPanno!F55-SPanno!F56-SPanno!F57-SPanno!F59</f>
        <v>-1037.7644298674131</v>
      </c>
      <c r="H24" s="234">
        <f>+SPanno!G14+SPanno!G16-SPanno!H14-SPanno!H16+SPanno!H55+SPanno!H56+SPanno!H57+SPanno!H59-SPanno!G55-SPanno!G56-SPanno!G57-SPanno!G59</f>
        <v>-1037.7644298674136</v>
      </c>
      <c r="I24" s="234">
        <f>+SPanno!H14+SPanno!H16-SPanno!I14-SPanno!I16+SPanno!I55+SPanno!I56+SPanno!I57+SPanno!I59-SPanno!H55-SPanno!H56-SPanno!H57-SPanno!H59</f>
        <v>-1037.7644298674138</v>
      </c>
      <c r="J24" s="234">
        <f>+SPanno!I14+SPanno!I16-SPanno!J14-SPanno!J16+SPanno!J55+SPanno!J56+SPanno!J57+SPanno!J59-SPanno!I55-SPanno!I56-SPanno!I57-SPanno!I59</f>
        <v>-1037.7644298674122</v>
      </c>
      <c r="K24" s="234">
        <f>+SPanno!J14+SPanno!J16-SPanno!K14-SPanno!K16+SPanno!K55+SPanno!K56+SPanno!K57+SPanno!K59-SPanno!J55-SPanno!J56-SPanno!J57-SPanno!J59</f>
        <v>-1037.7644298674131</v>
      </c>
      <c r="L24" s="234">
        <f>+SPanno!K14+SPanno!K16-SPanno!L14-SPanno!L16+SPanno!L55+SPanno!L56+SPanno!L57+SPanno!L59-SPanno!K55-SPanno!K56-SPanno!K57-SPanno!K59</f>
        <v>-1037.7644298674131</v>
      </c>
      <c r="M24" s="234">
        <f>+SPanno!L14+SPanno!L16-SPanno!M14-SPanno!M16+SPanno!M55+SPanno!M56+SPanno!M57+SPanno!M59-SPanno!L55-SPanno!L56-SPanno!L57-SPanno!L59</f>
        <v>-1037.7644298674131</v>
      </c>
      <c r="N24" s="234">
        <f>+SPanno!M14+SPanno!M16-SPanno!N14-SPanno!N16+SPanno!N55+SPanno!N56+SPanno!N57+SPanno!N59-SPanno!M55-SPanno!M56-SPanno!M57-SPanno!M59</f>
        <v>-1037.7644298674131</v>
      </c>
      <c r="O24" s="234">
        <f>+SPanno!N14+SPanno!N16-SPanno!O14-SPanno!O16+SPanno!O55+SPanno!O56+SPanno!O57+SPanno!O59-SPanno!N55-SPanno!N56-SPanno!N57-SPanno!N59</f>
        <v>-1037.7644298674131</v>
      </c>
      <c r="P24" s="234">
        <f>+SPanno!O14+SPanno!O16-SPanno!P14-SPanno!P16+SPanno!P55+SPanno!P56+SPanno!P57+SPanno!P59-SPanno!O55-SPanno!O56-SPanno!O57-SPanno!O59</f>
        <v>-1037.7644298674124</v>
      </c>
      <c r="Q24" s="234">
        <f>+SPanno!P14+SPanno!P16-SPanno!Q14-SPanno!Q16+SPanno!Q55+SPanno!Q56+SPanno!Q57+SPanno!Q59-SPanno!P55-SPanno!P56-SPanno!P57-SPanno!P59</f>
        <v>-1037.7644298674131</v>
      </c>
      <c r="R24" s="234">
        <f>+SPanno!Q14+SPanno!Q16-SPanno!R14-SPanno!R16+SPanno!R55+SPanno!R56+SPanno!R57+SPanno!R59-SPanno!Q55-SPanno!Q56-SPanno!Q57-SPanno!Q59</f>
        <v>-1037.7644298674131</v>
      </c>
      <c r="S24" s="234">
        <f>+SPanno!R14+SPanno!R16-SPanno!S14-SPanno!S16+SPanno!S55+SPanno!S56+SPanno!S57+SPanno!S59-SPanno!R55-SPanno!R56-SPanno!R57-SPanno!R59</f>
        <v>-1037.7644298674131</v>
      </c>
      <c r="T24" s="234">
        <f>+SPanno!S14+SPanno!S16-SPanno!T14-SPanno!T16+SPanno!T55+SPanno!T56+SPanno!T57+SPanno!T59-SPanno!S55-SPanno!S56-SPanno!S57-SPanno!S59</f>
        <v>-1037.7644298674131</v>
      </c>
      <c r="U24" s="234">
        <f>+SPanno!T14+SPanno!T16-SPanno!U14-SPanno!U16+SPanno!U55+SPanno!U56+SPanno!U57+SPanno!U59-SPanno!T55-SPanno!T56-SPanno!T57-SPanno!T59</f>
        <v>-1037.7644298674131</v>
      </c>
      <c r="V24" s="234">
        <f>+SPanno!U14+SPanno!U16-SPanno!V14-SPanno!V16+SPanno!V55+SPanno!V56+SPanno!V57+SPanno!V59-SPanno!U55-SPanno!U56-SPanno!U57-SPanno!U59</f>
        <v>-1037.7644298674124</v>
      </c>
      <c r="W24" s="234">
        <f>+SPanno!V14+SPanno!V16-SPanno!W14-SPanno!W16+SPanno!W55+SPanno!W56+SPanno!W57+SPanno!W59-SPanno!V55-SPanno!V56-SPanno!V57-SPanno!V59</f>
        <v>-1037.7644298674124</v>
      </c>
      <c r="X24" s="234">
        <f>+SPanno!W14+SPanno!W16-SPanno!X14-SPanno!X16+SPanno!X55+SPanno!X56+SPanno!X57+SPanno!X59-SPanno!W55-SPanno!W56-SPanno!W57-SPanno!W59</f>
        <v>-1037.7644298674131</v>
      </c>
      <c r="Y24" s="234">
        <f>+SPanno!X14+SPanno!X16-SPanno!Y14-SPanno!Y16+SPanno!Y55+SPanno!Y56+SPanno!Y57+SPanno!Y59-SPanno!X55-SPanno!X56-SPanno!X57-SPanno!X59</f>
        <v>-1037.7644298674131</v>
      </c>
      <c r="Z24" s="234">
        <f>+SPanno!Y14+SPanno!Y16-SPanno!Z14-SPanno!Z16+SPanno!Z55+SPanno!Z56+SPanno!Z57+SPanno!Z59-SPanno!Y55-SPanno!Y56-SPanno!Y57-SPanno!Y59</f>
        <v>-1037.7644298674124</v>
      </c>
      <c r="AA24" s="234">
        <f>+SPanno!Z14+SPanno!Z16-SPanno!AA14-SPanno!AA16+SPanno!AA55+SPanno!AA56+SPanno!AA57+SPanno!AA59-SPanno!Z55-SPanno!Z56-SPanno!Z57-SPanno!Z59</f>
        <v>-1037.7644298674124</v>
      </c>
      <c r="AB24" s="234">
        <f>+SPanno!AA14+SPanno!AA16-SPanno!AB14-SPanno!AB16+SPanno!AB55+SPanno!AB56+SPanno!AB57+SPanno!AB59-SPanno!AA55-SPanno!AA56-SPanno!AA57-SPanno!AA59</f>
        <v>-1037.7644298674136</v>
      </c>
      <c r="AC24" s="234">
        <f>+SPanno!AB14+SPanno!AB16-SPanno!AC14-SPanno!AC16+SPanno!AC55+SPanno!AC56+SPanno!AC57+SPanno!AC59-SPanno!AB55-SPanno!AB56-SPanno!AB57-SPanno!AB59</f>
        <v>-1037.7644298674131</v>
      </c>
      <c r="AD24" s="234">
        <f>+SPanno!AC14+SPanno!AC16-SPanno!AD14-SPanno!AD16+SPanno!AD55+SPanno!AD56+SPanno!AD57+SPanno!AD59-SPanno!AC55-SPanno!AC56-SPanno!AC57-SPanno!AC59</f>
        <v>-1257.7644298674124</v>
      </c>
      <c r="AE24" s="234">
        <f>+SPanno!AD14+SPanno!AD16-SPanno!AE14-SPanno!AE16+SPanno!AE55+SPanno!AE56+SPanno!AE57+SPanno!AE59-SPanno!AD55-SPanno!AD56-SPanno!AD57-SPanno!AD59</f>
        <v>-880</v>
      </c>
      <c r="AF24" s="234">
        <f>+SPanno!AE14+SPanno!AE16-SPanno!AF14-SPanno!AF16+SPanno!AF55+SPanno!AF56+SPanno!AF57+SPanno!AF59-SPanno!AE55-SPanno!AE56-SPanno!AE57-SPanno!AE59</f>
        <v>-880.00000000000091</v>
      </c>
      <c r="AG24" s="234">
        <f>+SPanno!AF14+SPanno!AF16-SPanno!AG14-SPanno!AG16+SPanno!AG55+SPanno!AG56+SPanno!AG57+SPanno!AG59-SPanno!AF55-SPanno!AF56-SPanno!AF57-SPanno!AF59</f>
        <v>-880</v>
      </c>
      <c r="AH24" s="234">
        <f>+SPanno!AG14+SPanno!AG16-SPanno!AH14-SPanno!AH16+SPanno!AH55+SPanno!AH56+SPanno!AH57+SPanno!AH59-SPanno!AG55-SPanno!AG56-SPanno!AG57-SPanno!AG59</f>
        <v>-879.99999999999955</v>
      </c>
      <c r="AI24" s="234">
        <f>+SPanno!AH14+SPanno!AH16-SPanno!AI14-SPanno!AI16+SPanno!AI55+SPanno!AI56+SPanno!AI57+SPanno!AI59-SPanno!AH55-SPanno!AH56-SPanno!AH57-SPanno!AH59</f>
        <v>-880</v>
      </c>
      <c r="AJ24" s="234">
        <f>+SPanno!AI14+SPanno!AI16-SPanno!AJ14-SPanno!AJ16+SPanno!AJ55+SPanno!AJ56+SPanno!AJ57+SPanno!AJ59-SPanno!AI55-SPanno!AI56-SPanno!AI57-SPanno!AI59</f>
        <v>-879.99999999999932</v>
      </c>
      <c r="AK24" s="234">
        <f>+SPanno!AJ14+SPanno!AJ16-SPanno!AK14-SPanno!AK16+SPanno!AK55+SPanno!AK56+SPanno!AK57+SPanno!AK59-SPanno!AJ55-SPanno!AJ56-SPanno!AJ57-SPanno!AJ59</f>
        <v>-879.99999999999932</v>
      </c>
      <c r="AL24" s="234">
        <f>+SPanno!AK14+SPanno!AK16-SPanno!AL14-SPanno!AL16+SPanno!AL55+SPanno!AL56+SPanno!AL57+SPanno!AL59-SPanno!AK55-SPanno!AK56-SPanno!AK57-SPanno!AK59</f>
        <v>-880</v>
      </c>
      <c r="AM24" s="234">
        <f>+SPanno!AL14+SPanno!AL16-SPanno!AM14-SPanno!AM16+SPanno!AM55+SPanno!AM56+SPanno!AM57+SPanno!AM59-SPanno!AL55-SPanno!AL56-SPanno!AL57-SPanno!AL59</f>
        <v>-880.00000000000068</v>
      </c>
      <c r="AN24" s="234"/>
    </row>
    <row r="25" spans="2:40" x14ac:dyDescent="0.25">
      <c r="C25" s="235" t="s">
        <v>351</v>
      </c>
      <c r="D25" s="233">
        <f t="shared" ref="D25:J25" si="53">+SUM(D19:D24)</f>
        <v>-95166</v>
      </c>
      <c r="E25" s="233">
        <f t="shared" si="53"/>
        <v>-66817</v>
      </c>
      <c r="F25" s="233">
        <f>+SUM(F19:F24)</f>
        <v>4182.9999999999964</v>
      </c>
      <c r="G25" s="233">
        <f>+SUM(G19:G24)</f>
        <v>4025.2355701325796</v>
      </c>
      <c r="H25" s="233">
        <f t="shared" si="53"/>
        <v>4025.2355701325791</v>
      </c>
      <c r="I25" s="233">
        <f t="shared" si="53"/>
        <v>4025.235570132586</v>
      </c>
      <c r="J25" s="233">
        <f t="shared" si="53"/>
        <v>4025.2355701325878</v>
      </c>
      <c r="K25" s="233">
        <f t="shared" ref="K25:S25" si="54">+SUM(K19:K24)</f>
        <v>4025.2355701325869</v>
      </c>
      <c r="L25" s="233">
        <f t="shared" si="54"/>
        <v>4025.2355701325869</v>
      </c>
      <c r="M25" s="233">
        <f t="shared" si="54"/>
        <v>4025.2355701325869</v>
      </c>
      <c r="N25" s="233">
        <f t="shared" si="54"/>
        <v>4025.2355701325869</v>
      </c>
      <c r="O25" s="233">
        <f t="shared" si="54"/>
        <v>4025.2355701325869</v>
      </c>
      <c r="P25" s="233">
        <f t="shared" si="54"/>
        <v>4025.2355701325878</v>
      </c>
      <c r="Q25" s="233">
        <f t="shared" si="54"/>
        <v>4025.2355701325869</v>
      </c>
      <c r="R25" s="233">
        <f t="shared" si="54"/>
        <v>4025.2355701325869</v>
      </c>
      <c r="S25" s="233">
        <f t="shared" si="54"/>
        <v>4025.2355701325869</v>
      </c>
      <c r="T25" s="233">
        <f t="shared" ref="T25" si="55">+SUM(T19:T24)</f>
        <v>4025.2355701325869</v>
      </c>
      <c r="U25" s="233">
        <f t="shared" ref="U25" si="56">+SUM(U19:U24)</f>
        <v>4025.2355701325869</v>
      </c>
      <c r="V25" s="233">
        <f t="shared" ref="V25" si="57">+SUM(V19:V24)</f>
        <v>4025.2355701325587</v>
      </c>
      <c r="W25" s="233">
        <f t="shared" ref="W25" si="58">+SUM(W19:W24)</f>
        <v>4025.2355701325878</v>
      </c>
      <c r="X25" s="233">
        <f t="shared" ref="X25" si="59">+SUM(X19:X24)</f>
        <v>4025.2355701325869</v>
      </c>
      <c r="Y25" s="233">
        <f t="shared" ref="Y25" si="60">+SUM(Y19:Y24)</f>
        <v>4025.2355701325869</v>
      </c>
      <c r="Z25" s="233">
        <f t="shared" ref="Z25" si="61">+SUM(Z19:Z24)</f>
        <v>4025.2355701325878</v>
      </c>
      <c r="AA25" s="233">
        <f t="shared" ref="AA25" si="62">+SUM(AA19:AA24)</f>
        <v>4025.2355701325878</v>
      </c>
      <c r="AB25" s="233">
        <f t="shared" ref="AB25" si="63">+SUM(AB19:AB24)</f>
        <v>4025.2355701325864</v>
      </c>
      <c r="AC25" s="233">
        <f t="shared" ref="AC25" si="64">+SUM(AC19:AC24)</f>
        <v>4025.2355701325869</v>
      </c>
      <c r="AD25" s="233">
        <f t="shared" ref="AD25" si="65">+SUM(AD19:AD24)</f>
        <v>3805.2355701325878</v>
      </c>
      <c r="AE25" s="233">
        <f t="shared" ref="AE25" si="66">+SUM(AE19:AE24)</f>
        <v>4183</v>
      </c>
      <c r="AF25" s="233">
        <f t="shared" ref="AF25" si="67">+SUM(AF19:AF24)</f>
        <v>4182.9999999999991</v>
      </c>
      <c r="AG25" s="233">
        <f t="shared" ref="AG25" si="68">+SUM(AG19:AG24)</f>
        <v>4183</v>
      </c>
      <c r="AH25" s="233">
        <f t="shared" ref="AH25" si="69">+SUM(AH19:AH24)</f>
        <v>4183</v>
      </c>
      <c r="AI25" s="233">
        <f t="shared" ref="AI25" si="70">+SUM(AI19:AI24)</f>
        <v>4183</v>
      </c>
      <c r="AJ25" s="233">
        <f t="shared" ref="AJ25" si="71">+SUM(AJ19:AJ24)</f>
        <v>4183.0000000000009</v>
      </c>
      <c r="AK25" s="233">
        <f t="shared" ref="AK25" si="72">+SUM(AK19:AK24)</f>
        <v>4183.0000000000009</v>
      </c>
      <c r="AL25" s="233">
        <f t="shared" ref="AL25:AM25" si="73">+SUM(AL19:AL24)</f>
        <v>4183</v>
      </c>
      <c r="AM25" s="233">
        <f t="shared" si="73"/>
        <v>4182.9999999999991</v>
      </c>
      <c r="AN25" s="233"/>
    </row>
    <row r="26" spans="2:40" x14ac:dyDescent="0.25">
      <c r="C26" s="235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</row>
    <row r="27" spans="2:40" x14ac:dyDescent="0.25">
      <c r="C27" t="s">
        <v>352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</row>
    <row r="28" spans="2:40" x14ac:dyDescent="0.25">
      <c r="C28" t="s">
        <v>353</v>
      </c>
      <c r="D28" s="234">
        <f>+CEanno!C70</f>
        <v>-30</v>
      </c>
      <c r="E28" s="234">
        <f>+CEanno!D70</f>
        <v>-2666.2833333333333</v>
      </c>
      <c r="F28" s="234">
        <f>+CEanno!E70</f>
        <v>-3206.4299305555555</v>
      </c>
      <c r="G28" s="234">
        <f>+CEanno!F70</f>
        <v>-5209.7769240162033</v>
      </c>
      <c r="H28" s="234">
        <f>+CEanno!G70</f>
        <v>-5060.7969753057205</v>
      </c>
      <c r="I28" s="234">
        <f>+CEanno!H70</f>
        <v>-4686.22771063451</v>
      </c>
      <c r="J28" s="234">
        <f>+CEanno!I70</f>
        <v>-4520.0314870798902</v>
      </c>
      <c r="K28" s="234">
        <f>+CEanno!J70</f>
        <v>-4352.5004174053493</v>
      </c>
      <c r="L28" s="234">
        <f>+CEanno!K70</f>
        <v>-4141.089117350034</v>
      </c>
      <c r="M28" s="234">
        <f>+CEanno!L70</f>
        <v>-3927.3582101052998</v>
      </c>
      <c r="N28" s="234">
        <f>+CEanno!M70</f>
        <v>-3711.2239010431008</v>
      </c>
      <c r="O28" s="234">
        <f>+CEanno!N70</f>
        <v>-3492.4492853813758</v>
      </c>
      <c r="P28" s="234">
        <f>+CEanno!O70</f>
        <v>-3270.831329692357</v>
      </c>
      <c r="Q28" s="234">
        <f>+CEanno!P70</f>
        <v>-3046.1537655974184</v>
      </c>
      <c r="R28" s="234">
        <f>+CEanno!Q70</f>
        <v>-2584.1026660949897</v>
      </c>
      <c r="S28" s="234">
        <f>+CEanno!R70</f>
        <v>-2337.1236056731605</v>
      </c>
      <c r="T28" s="234">
        <f>+CEanno!S70</f>
        <v>-2086.8089785699312</v>
      </c>
      <c r="U28" s="234">
        <f>+CEanno!T70</f>
        <v>-1832.1266039385737</v>
      </c>
      <c r="V28" s="234">
        <f>+CEanno!U70</f>
        <v>-1573.0231531688012</v>
      </c>
      <c r="W28" s="234">
        <f>+CEanno!V70</f>
        <v>-1309.1833695921475</v>
      </c>
      <c r="X28" s="234">
        <f>+CEanno!W70</f>
        <v>-1064.7170173229674</v>
      </c>
      <c r="Y28" s="234">
        <f>+CEanno!X70</f>
        <v>-910.66907612878526</v>
      </c>
      <c r="Z28" s="234">
        <f>+CEanno!Y70</f>
        <v>-749.59578137448261</v>
      </c>
      <c r="AA28" s="234">
        <f>+CEanno!Z70</f>
        <v>-581.02021944817807</v>
      </c>
      <c r="AB28" s="234">
        <f>+CEanno!AA70</f>
        <v>-374.49856224650546</v>
      </c>
      <c r="AC28" s="234">
        <f>+CEanno!AB70</f>
        <v>-189.09529789480166</v>
      </c>
      <c r="AD28" s="234">
        <f>+CEanno!AC70</f>
        <v>5.25855663867668</v>
      </c>
      <c r="AE28" s="234">
        <f>+CEanno!AD70</f>
        <v>208.12186924845477</v>
      </c>
      <c r="AF28" s="234">
        <f>+CEanno!AE70</f>
        <v>238.8967726361125</v>
      </c>
      <c r="AG28" s="234">
        <f>+CEanno!AF70</f>
        <v>268.11195024098038</v>
      </c>
      <c r="AH28" s="234">
        <f>+CEanno!AG70</f>
        <v>297.31308561697585</v>
      </c>
      <c r="AI28" s="234">
        <f>+CEanno!AH70</f>
        <v>326.07822106895992</v>
      </c>
      <c r="AJ28" s="234">
        <f>+CEanno!AI70</f>
        <v>354.39983696846184</v>
      </c>
      <c r="AK28" s="234">
        <f>+CEanno!AJ70</f>
        <v>382.2708429052779</v>
      </c>
      <c r="AL28" s="234">
        <f>+CEanno!AK70</f>
        <v>409.68394729611498</v>
      </c>
      <c r="AM28" s="234">
        <f>+CEanno!AL70</f>
        <v>436.63174871674659</v>
      </c>
      <c r="AN28" s="234"/>
    </row>
    <row r="29" spans="2:40" x14ac:dyDescent="0.25">
      <c r="C29" t="s">
        <v>354</v>
      </c>
      <c r="D29" s="234">
        <f>-CEanno!C74-CEanno!C75+SPanno!C15-SPanno!D15+SPanno!D58-SPanno!C58</f>
        <v>0</v>
      </c>
      <c r="E29" s="234">
        <f>-CEanno!D74-CEanno!D75+SPanno!D15-SPanno!E15+SPanno!E58-SPanno!D58</f>
        <v>107855.28</v>
      </c>
      <c r="F29" s="234">
        <f>-CEanno!E74-CEanno!E75+SPanno!E15-SPanno!F15+SPanno!F58-SPanno!E58</f>
        <v>98329.939199999993</v>
      </c>
      <c r="G29" s="234">
        <f>-CEanno!F74-CEanno!F75+SPanno!F15-SPanno!G15+SPanno!G58-SPanno!F58</f>
        <v>75675.415555500032</v>
      </c>
      <c r="H29" s="234">
        <f>-CEanno!G74-CEanno!G75+SPanno!G15-SPanno!H15+SPanno!H58-SPanno!G58</f>
        <v>79568.615574832205</v>
      </c>
      <c r="I29" s="234">
        <f>-CEanno!H74-CEanno!H75+SPanno!H15-SPanno!I15+SPanno!I58-SPanno!H58</f>
        <v>79056.004272098187</v>
      </c>
      <c r="J29" s="234">
        <f>-CEanno!I74-CEanno!I75+SPanno!I15-SPanno!J15+SPanno!J58-SPanno!I58</f>
        <v>79050.297746903205</v>
      </c>
      <c r="K29" s="234">
        <f>-CEanno!J74-CEanno!J75+SPanno!J15-SPanno!K15+SPanno!K58-SPanno!J58</f>
        <v>79220.55096878123</v>
      </c>
      <c r="L29" s="234">
        <f>-CEanno!K74-CEanno!K75+SPanno!K15-SPanno!L15+SPanno!L58-SPanno!K58</f>
        <v>79336.400828768441</v>
      </c>
      <c r="M29" s="234">
        <f>-CEanno!L74-CEanno!L75+SPanno!L15-SPanno!M15+SPanno!M58-SPanno!L58</f>
        <v>79431.544333193437</v>
      </c>
      <c r="N29" s="234">
        <f>-CEanno!M74-CEanno!M75+SPanno!M15-SPanno!N15+SPanno!N58-SPanno!M58</f>
        <v>79539.963315067638</v>
      </c>
      <c r="O29" s="234">
        <f>-CEanno!N74-CEanno!N75+SPanno!O58-SPanno!N58+SPanno!N15-SPanno!O15</f>
        <v>79650.444522269216</v>
      </c>
      <c r="P29" s="234">
        <f>-CEanno!O74-CEanno!O75+SPanno!O15-SPanno!P15+SPanno!P58-SPanno!O58</f>
        <v>79762.937606034364</v>
      </c>
      <c r="Q29" s="234">
        <f>-CEanno!P74-CEanno!P75+SPanno!P15-SPanno!Q15+SPanno!Q58-SPanno!P58</f>
        <v>86057.453509125538</v>
      </c>
      <c r="R29" s="234">
        <f>-CEanno!Q74-CEanno!Q75+SPanno!Q15-SPanno!R15+SPanno!R58-SPanno!Q58</f>
        <v>83473.988618554271</v>
      </c>
      <c r="S29" s="234">
        <f>-CEanno!R74-CEanno!R75+SPanno!R15-SPanno!S15+SPanno!S58-SPanno!R58</f>
        <v>83466.131974774515</v>
      </c>
      <c r="T29" s="234">
        <f>-CEanno!S74-CEanno!S75+SPanno!S15-SPanno!T15+SPanno!T58-SPanno!S58</f>
        <v>83641.531016191992</v>
      </c>
      <c r="U29" s="234">
        <f>-CEanno!T74-CEanno!T75+SPanno!T15-SPanno!U15+SPanno!U58-SPanno!T58</f>
        <v>83760.149386091696</v>
      </c>
      <c r="V29" s="234">
        <f>-CEanno!U74-CEanno!U75+SPanno!U15-SPanno!V15+SPanno!V58-SPanno!U58</f>
        <v>83880.465896706679</v>
      </c>
      <c r="W29" s="234">
        <f>-CEanno!V74-CEanno!V75+SPanno!V15-SPanno!W15+SPanno!W58-SPanno!V58</f>
        <v>84002.798754989228</v>
      </c>
      <c r="X29" s="234">
        <f>-CEanno!W74-CEanno!W75+SPanno!W15-SPanno!X15+SPanno!X58-SPanno!W58</f>
        <v>84127.062719795358</v>
      </c>
      <c r="Y29" s="234">
        <f>-CEanno!X74-CEanno!X75+SPanno!X15-SPanno!Y15+SPanno!Y58-SPanno!X58</f>
        <v>84266.435174690647</v>
      </c>
      <c r="Z29" s="234">
        <f>-CEanno!Y74-CEanno!Y75+SPanno!Y15-SPanno!Z15+SPanno!Z58-SPanno!Y58</f>
        <v>84452.846272923576</v>
      </c>
      <c r="AA29" s="234">
        <f>-CEanno!Z74-CEanno!Z75+SPanno!Z15-SPanno!AA15+SPanno!AA58-SPanno!Z58</f>
        <v>84614.572368850786</v>
      </c>
      <c r="AB29" s="234">
        <f>-CEanno!AA74-CEanno!AA75+SPanno!AA15-SPanno!AB15+SPanno!AB58-SPanno!AA58</f>
        <v>84777.74663807929</v>
      </c>
      <c r="AC29" s="234">
        <f>-CEanno!AB74-CEanno!AB75+SPanno!AB15-SPanno!AC15+SPanno!AC58-SPanno!AB58</f>
        <v>84926.141970059311</v>
      </c>
      <c r="AD29" s="234">
        <f>-CEanno!AC74-CEanno!AC75+SPanno!AC15-SPanno!AD15+SPanno!AD58-SPanno!AC58</f>
        <v>85099.959853866079</v>
      </c>
      <c r="AE29" s="234">
        <f>-CEanno!AD74-CEanno!AD75+SPanno!AD15-SPanno!AE15+SPanno!AE58-SPanno!AD58</f>
        <v>85885.105653453822</v>
      </c>
      <c r="AF29" s="234">
        <f>-CEanno!AE74-CEanno!AE75+SPanno!AE15-SPanno!AF15+SPanno!AF58-SPanno!AE58</f>
        <v>84722.854962580808</v>
      </c>
      <c r="AG29" s="234">
        <f>-CEanno!AF74-CEanno!AF75+SPanno!AF15-SPanno!AG15+SPanno!AG58-SPanno!AF58</f>
        <v>85428.087189469748</v>
      </c>
      <c r="AH29" s="234">
        <f>-CEanno!AG74-CEanno!AG75+SPanno!AG15-SPanno!AH15+SPanno!AH58-SPanno!AG58</f>
        <v>85638.253695607797</v>
      </c>
      <c r="AI29" s="234">
        <f>-CEanno!AH74-CEanno!AH75+SPanno!AH15-SPanno!AI15+SPanno!AI58-SPanno!AH58</f>
        <v>85851.271160759643</v>
      </c>
      <c r="AJ29" s="234">
        <f>-CEanno!AI74-CEanno!AI75+SPanno!AI15-SPanno!AJ15+SPanno!AJ58-SPanno!AI58</f>
        <v>86067.833744174015</v>
      </c>
      <c r="AK29" s="234">
        <f>-CEanno!AJ74-CEanno!AJ75+SPanno!AJ15-SPanno!AK15+SPanno!AK58-SPanno!AJ58</f>
        <v>86287.881279916648</v>
      </c>
      <c r="AL29" s="234">
        <f>-CEanno!AK74-CEanno!AK75+SPanno!AK15-SPanno!AL15+SPanno!AL58-SPanno!AK58</f>
        <v>86511.466014086443</v>
      </c>
      <c r="AM29" s="234">
        <f>-CEanno!AL74-CEanno!AL75+SPanno!AL15-SPanno!AM15+SPanno!AM58-SPanno!AL58</f>
        <v>86738.641174017277</v>
      </c>
      <c r="AN29" s="234"/>
    </row>
    <row r="30" spans="2:40" x14ac:dyDescent="0.25">
      <c r="C30" t="s">
        <v>355</v>
      </c>
      <c r="D30" s="234">
        <f>-CEanno!C49-CEanno!C57+SPanno!D63+SPanno!D64-SPanno!C63-SPanno!C64</f>
        <v>0</v>
      </c>
      <c r="E30" s="234">
        <f>-CEanno!D49-CEanno!D57+SPanno!E63+SPanno!E64-SPanno!D63-SPanno!D64</f>
        <v>-2.2737367544323206E-13</v>
      </c>
      <c r="F30" s="234">
        <f>-CEanno!E49-CEanno!E57+SPanno!F63+SPanno!F64-SPanno!E63-SPanno!E64</f>
        <v>4.5474735088646412E-13</v>
      </c>
      <c r="G30" s="234">
        <f>-CEanno!F57-CEanno!F49+SPanno!G63+SPanno!G64-SPanno!F63-SPanno!F64</f>
        <v>0</v>
      </c>
      <c r="H30" s="234">
        <f>-CEanno!G49-CEanno!G57+SPanno!H63+SPanno!H64-SPanno!G63-SPanno!G64</f>
        <v>0</v>
      </c>
      <c r="I30" s="234">
        <f>-CEanno!H49-CEanno!H57+SPanno!I63+SPanno!I64-SPanno!H63-SPanno!H64</f>
        <v>0</v>
      </c>
      <c r="J30" s="234">
        <f>-CEanno!I49-CEanno!I57+SPanno!J63+SPanno!J64-SPanno!I63-SPanno!I64</f>
        <v>0</v>
      </c>
      <c r="K30" s="234">
        <f>-CEanno!J49-CEanno!J57+SPanno!K63+SPanno!K64-SPanno!J63-SPanno!J64</f>
        <v>0</v>
      </c>
      <c r="L30" s="234">
        <f>-CEanno!K49-CEanno!K57+SPanno!L63+SPanno!L64-SPanno!K63-SPanno!K64</f>
        <v>0</v>
      </c>
      <c r="M30" s="234">
        <f>-CEanno!L49-CEanno!L57+SPanno!M63+SPanno!M64-SPanno!L63-SPanno!L64</f>
        <v>0</v>
      </c>
      <c r="N30" s="234">
        <f>-CEanno!M49-CEanno!M57+SPanno!N63+SPanno!N64-SPanno!M63-SPanno!M64</f>
        <v>0</v>
      </c>
      <c r="O30" s="234">
        <f>-CEanno!N49-CEanno!N57+SPanno!O63+SPanno!O64-SPanno!N63-SPanno!N64</f>
        <v>3.637978807091713E-12</v>
      </c>
      <c r="P30" s="234">
        <f>-CEanno!O49-CEanno!O57+SPanno!P63+SPanno!P64-SPanno!O63-SPanno!O64</f>
        <v>0</v>
      </c>
      <c r="Q30" s="234">
        <f>-CEanno!P49-CEanno!P57+SPanno!Q63+SPanno!Q64-SPanno!P63-SPanno!P64</f>
        <v>0</v>
      </c>
      <c r="R30" s="234">
        <f>-CEanno!Q49-CEanno!Q57+SPanno!R63+SPanno!R64-SPanno!Q63-SPanno!Q64</f>
        <v>0</v>
      </c>
      <c r="S30" s="234">
        <f>-CEanno!R49-CEanno!R57+SPanno!S63+SPanno!S64-SPanno!R63-SPanno!R64</f>
        <v>0</v>
      </c>
      <c r="T30" s="234">
        <f>-CEanno!S49-CEanno!S57+SPanno!T63+SPanno!T64-SPanno!S63-SPanno!S64</f>
        <v>0</v>
      </c>
      <c r="U30" s="234">
        <f>-CEanno!T49-CEanno!T57+SPanno!U63+SPanno!U64-SPanno!T63-SPanno!T64</f>
        <v>0</v>
      </c>
      <c r="V30" s="234">
        <f>-CEanno!U49-CEanno!U57+SPanno!V63+SPanno!V64-SPanno!U63-SPanno!U64</f>
        <v>0</v>
      </c>
      <c r="W30" s="234">
        <f>-CEanno!V49-CEanno!V57+SPanno!W63+SPanno!W64-SPanno!V63-SPanno!V64</f>
        <v>0</v>
      </c>
      <c r="X30" s="234">
        <f>-CEanno!W49-CEanno!W57+SPanno!X63+SPanno!X64-SPanno!W63-SPanno!W64</f>
        <v>0</v>
      </c>
      <c r="Y30" s="234">
        <f>-CEanno!X49-CEanno!X57+SPanno!Y63+SPanno!Y64-SPanno!X63-SPanno!X64</f>
        <v>0</v>
      </c>
      <c r="Z30" s="234">
        <f>-CEanno!Y49-CEanno!Y57+SPanno!Z63+SPanno!Z64-SPanno!Y63-SPanno!Y64</f>
        <v>0</v>
      </c>
      <c r="AA30" s="234">
        <f>-CEanno!Z49-CEanno!Z57+SPanno!AA63+SPanno!AA64-SPanno!Z63-SPanno!Z64</f>
        <v>0</v>
      </c>
      <c r="AB30" s="234">
        <f>-CEanno!AA49-CEanno!AA57+SPanno!AB63+SPanno!AB64-SPanno!AA63-SPanno!AA64</f>
        <v>0</v>
      </c>
      <c r="AC30" s="234">
        <f>-CEanno!AB49-CEanno!AB57+SPanno!AC63+SPanno!AC64-SPanno!AB63-SPanno!AB64</f>
        <v>0</v>
      </c>
      <c r="AD30" s="234">
        <f>-CEanno!AC49-CEanno!AC57+SPanno!AD63+SPanno!AD64-SPanno!AC63-SPanno!AC64</f>
        <v>7.2759576141834259E-12</v>
      </c>
      <c r="AE30" s="234">
        <f>-CEanno!AD49-CEanno!AD57+SPanno!AE63+SPanno!AE64-SPanno!AD63-SPanno!AD64</f>
        <v>0</v>
      </c>
      <c r="AF30" s="234">
        <f>-CEanno!AE49-CEanno!AE57+SPanno!AF63+SPanno!AF64-SPanno!AE63-SPanno!AE64</f>
        <v>0</v>
      </c>
      <c r="AG30" s="234">
        <f>-CEanno!AF49-CEanno!AF57+SPanno!AG63+SPanno!AG64-SPanno!AF63-SPanno!AF64</f>
        <v>0</v>
      </c>
      <c r="AH30" s="234">
        <f>-CEanno!AG49-CEanno!AG57+SPanno!AH63+SPanno!AH64-SPanno!AG63-SPanno!AG64</f>
        <v>0</v>
      </c>
      <c r="AI30" s="234">
        <f>-CEanno!AH49-CEanno!AH57+SPanno!AI63+SPanno!AI64-SPanno!AH63-SPanno!AH64</f>
        <v>0</v>
      </c>
      <c r="AJ30" s="234">
        <f>-CEanno!AI49-CEanno!AI57+SPanno!AJ63+SPanno!AJ64-SPanno!AI63-SPanno!AI64</f>
        <v>0</v>
      </c>
      <c r="AK30" s="234">
        <f>-CEanno!AJ49-CEanno!AJ57+SPanno!AK63+SPanno!AK64-SPanno!AJ63-SPanno!AJ64</f>
        <v>0</v>
      </c>
      <c r="AL30" s="234">
        <f>-CEanno!AK49-CEanno!AK57+SPanno!AL63+SPanno!AL64-SPanno!AK63-SPanno!AK64</f>
        <v>0</v>
      </c>
      <c r="AM30" s="234">
        <f>-CEanno!AL49-CEanno!AL57+SPanno!AM63+SPanno!AM64-SPanno!AL63-SPanno!AL64</f>
        <v>0</v>
      </c>
      <c r="AN30" s="234"/>
    </row>
    <row r="31" spans="2:40" x14ac:dyDescent="0.25">
      <c r="C31" s="232" t="s">
        <v>356</v>
      </c>
      <c r="D31" s="233">
        <f t="shared" ref="D31:J31" si="74">+SUM(D28:D30)</f>
        <v>-30</v>
      </c>
      <c r="E31" s="233">
        <f t="shared" si="74"/>
        <v>105188.99666666666</v>
      </c>
      <c r="F31" s="233">
        <f t="shared" si="74"/>
        <v>95123.509269444432</v>
      </c>
      <c r="G31" s="233">
        <f t="shared" si="74"/>
        <v>70465.638631483831</v>
      </c>
      <c r="H31" s="233">
        <f t="shared" si="74"/>
        <v>74507.818599526479</v>
      </c>
      <c r="I31" s="233">
        <f t="shared" si="74"/>
        <v>74369.776561463674</v>
      </c>
      <c r="J31" s="233">
        <f t="shared" si="74"/>
        <v>74530.266259823315</v>
      </c>
      <c r="K31" s="233">
        <f t="shared" ref="K31:S31" si="75">+SUM(K28:K30)</f>
        <v>74868.050551375884</v>
      </c>
      <c r="L31" s="233">
        <f t="shared" si="75"/>
        <v>75195.311711418413</v>
      </c>
      <c r="M31" s="233">
        <f t="shared" si="75"/>
        <v>75504.186123088133</v>
      </c>
      <c r="N31" s="233">
        <f t="shared" si="75"/>
        <v>75828.739414024531</v>
      </c>
      <c r="O31" s="233">
        <f t="shared" si="75"/>
        <v>76157.995236887844</v>
      </c>
      <c r="P31" s="233">
        <f t="shared" si="75"/>
        <v>76492.106276342005</v>
      </c>
      <c r="Q31" s="233">
        <f t="shared" si="75"/>
        <v>83011.299743528114</v>
      </c>
      <c r="R31" s="233">
        <f t="shared" si="75"/>
        <v>80889.885952459284</v>
      </c>
      <c r="S31" s="233">
        <f t="shared" si="75"/>
        <v>81129.008369101357</v>
      </c>
      <c r="T31" s="233">
        <f t="shared" ref="T31" si="76">+SUM(T28:T30)</f>
        <v>81554.722037622065</v>
      </c>
      <c r="U31" s="233">
        <f t="shared" ref="U31" si="77">+SUM(U28:U30)</f>
        <v>81928.02278215313</v>
      </c>
      <c r="V31" s="233">
        <f t="shared" ref="V31" si="78">+SUM(V28:V30)</f>
        <v>82307.442743537875</v>
      </c>
      <c r="W31" s="233">
        <f t="shared" ref="W31" si="79">+SUM(W28:W30)</f>
        <v>82693.615385397075</v>
      </c>
      <c r="X31" s="233">
        <f t="shared" ref="X31" si="80">+SUM(X28:X30)</f>
        <v>83062.34570247239</v>
      </c>
      <c r="Y31" s="233">
        <f t="shared" ref="Y31" si="81">+SUM(Y28:Y30)</f>
        <v>83355.766098561857</v>
      </c>
      <c r="Z31" s="233">
        <f t="shared" ref="Z31" si="82">+SUM(Z28:Z30)</f>
        <v>83703.250491549086</v>
      </c>
      <c r="AA31" s="233">
        <f t="shared" ref="AA31" si="83">+SUM(AA28:AA30)</f>
        <v>84033.552149402603</v>
      </c>
      <c r="AB31" s="233">
        <f t="shared" ref="AB31" si="84">+SUM(AB28:AB30)</f>
        <v>84403.248075832787</v>
      </c>
      <c r="AC31" s="233">
        <f t="shared" ref="AC31" si="85">+SUM(AC28:AC30)</f>
        <v>84737.046672164506</v>
      </c>
      <c r="AD31" s="233">
        <f t="shared" ref="AD31" si="86">+SUM(AD28:AD30)</f>
        <v>85105.218410504749</v>
      </c>
      <c r="AE31" s="233">
        <f t="shared" ref="AE31" si="87">+SUM(AE28:AE30)</f>
        <v>86093.227522702276</v>
      </c>
      <c r="AF31" s="233">
        <f t="shared" ref="AF31" si="88">+SUM(AF28:AF30)</f>
        <v>84961.751735216923</v>
      </c>
      <c r="AG31" s="233">
        <f t="shared" ref="AG31" si="89">+SUM(AG28:AG30)</f>
        <v>85696.199139710734</v>
      </c>
      <c r="AH31" s="233">
        <f t="shared" ref="AH31" si="90">+SUM(AH28:AH30)</f>
        <v>85935.56678122477</v>
      </c>
      <c r="AI31" s="233">
        <f t="shared" ref="AI31" si="91">+SUM(AI28:AI30)</f>
        <v>86177.349381828608</v>
      </c>
      <c r="AJ31" s="233">
        <f t="shared" ref="AJ31" si="92">+SUM(AJ28:AJ30)</f>
        <v>86422.233581142471</v>
      </c>
      <c r="AK31" s="233">
        <f t="shared" ref="AK31" si="93">+SUM(AK28:AK30)</f>
        <v>86670.152122821921</v>
      </c>
      <c r="AL31" s="233">
        <f t="shared" ref="AL31:AM31" si="94">+SUM(AL28:AL30)</f>
        <v>86921.149961382558</v>
      </c>
      <c r="AM31" s="233">
        <f t="shared" si="94"/>
        <v>87175.272922734017</v>
      </c>
      <c r="AN31" s="233"/>
    </row>
    <row r="32" spans="2:40" x14ac:dyDescent="0.25">
      <c r="C32" s="232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</row>
    <row r="33" spans="2:40" x14ac:dyDescent="0.25">
      <c r="C33" s="232" t="s">
        <v>357</v>
      </c>
      <c r="D33" s="233">
        <f t="shared" ref="D33:J33" si="95">+D10+D16+D25+D31</f>
        <v>-132208</v>
      </c>
      <c r="E33" s="233">
        <f t="shared" si="95"/>
        <v>864.81666666665114</v>
      </c>
      <c r="F33" s="233">
        <f t="shared" si="95"/>
        <v>61296.721569444431</v>
      </c>
      <c r="G33" s="233">
        <f t="shared" si="95"/>
        <v>35970.939686116406</v>
      </c>
      <c r="H33" s="233">
        <f t="shared" si="95"/>
        <v>39495.320636426601</v>
      </c>
      <c r="I33" s="233">
        <f t="shared" si="95"/>
        <v>38831.712595365301</v>
      </c>
      <c r="J33" s="233">
        <f t="shared" si="95"/>
        <v>38458.752800681483</v>
      </c>
      <c r="K33" s="233">
        <f t="shared" ref="K33:S33" si="96">+K10+K16+K25+K31</f>
        <v>38255.085856794918</v>
      </c>
      <c r="L33" s="233">
        <f t="shared" si="96"/>
        <v>38032.77401286675</v>
      </c>
      <c r="M33" s="233">
        <f t="shared" si="96"/>
        <v>37783.831825506248</v>
      </c>
      <c r="N33" s="233">
        <f t="shared" si="96"/>
        <v>37542.201268426943</v>
      </c>
      <c r="O33" s="233">
        <f t="shared" si="96"/>
        <v>37296.780485554264</v>
      </c>
      <c r="P33" s="233">
        <f t="shared" si="96"/>
        <v>37047.594770186479</v>
      </c>
      <c r="Q33" s="233">
        <f t="shared" si="96"/>
        <v>42974.742031228248</v>
      </c>
      <c r="R33" s="233">
        <f t="shared" si="96"/>
        <v>40252.401340922937</v>
      </c>
      <c r="S33" s="233">
        <f t="shared" si="96"/>
        <v>39881.582954839978</v>
      </c>
      <c r="T33" s="233">
        <f t="shared" ref="T33:X33" si="97">+T10+T16+T25+T31</f>
        <v>39688.206708594793</v>
      </c>
      <c r="U33" s="233">
        <f t="shared" si="97"/>
        <v>39433.131189638472</v>
      </c>
      <c r="V33" s="233">
        <f t="shared" si="97"/>
        <v>39174.749243583472</v>
      </c>
      <c r="W33" s="233">
        <f t="shared" si="97"/>
        <v>38913.552949391407</v>
      </c>
      <c r="X33" s="233">
        <f t="shared" si="97"/>
        <v>38625.20379637467</v>
      </c>
      <c r="Y33" s="233">
        <f t="shared" ref="Y33:AA33" si="98">+Y10+Y16+Y25+Y31</f>
        <v>38251.68853032068</v>
      </c>
      <c r="Z33" s="233">
        <f t="shared" si="98"/>
        <v>37922.233226232303</v>
      </c>
      <c r="AA33" s="233">
        <f t="shared" si="98"/>
        <v>37565.441091554079</v>
      </c>
      <c r="AB33" s="233">
        <f t="shared" ref="AB33:AE33" si="99">+AB10+AB16+AB25+AB31</f>
        <v>37237.736818564561</v>
      </c>
      <c r="AC33" s="233">
        <f t="shared" si="99"/>
        <v>36863.674212485275</v>
      </c>
      <c r="AD33" s="233">
        <f t="shared" si="99"/>
        <v>36293.36683037832</v>
      </c>
      <c r="AE33" s="233">
        <f t="shared" si="99"/>
        <v>36929.884065189399</v>
      </c>
      <c r="AF33" s="233">
        <f t="shared" ref="AF33:AM33" si="100">+AF10+AF16+AF25+AF31</f>
        <v>35058.213125841386</v>
      </c>
      <c r="AG33" s="233">
        <f t="shared" si="100"/>
        <v>35041.362451194553</v>
      </c>
      <c r="AH33" s="233">
        <f t="shared" si="100"/>
        <v>34518.162542380858</v>
      </c>
      <c r="AI33" s="233">
        <f t="shared" si="100"/>
        <v>33985.939079402044</v>
      </c>
      <c r="AJ33" s="233">
        <f t="shared" si="100"/>
        <v>33445.207124179506</v>
      </c>
      <c r="AK33" s="233">
        <f t="shared" si="100"/>
        <v>32895.725269004528</v>
      </c>
      <c r="AL33" s="233">
        <f t="shared" si="100"/>
        <v>32337.361704757917</v>
      </c>
      <c r="AM33" s="233">
        <f t="shared" si="100"/>
        <v>31769.982842260011</v>
      </c>
      <c r="AN33" s="233"/>
    </row>
    <row r="34" spans="2:40" x14ac:dyDescent="0.25">
      <c r="C34" s="232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</row>
    <row r="35" spans="2:40" x14ac:dyDescent="0.25">
      <c r="B35" s="269" t="s">
        <v>358</v>
      </c>
      <c r="C35" s="269" t="s">
        <v>358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</row>
    <row r="36" spans="2:40" x14ac:dyDescent="0.25">
      <c r="B36" s="236"/>
      <c r="C36" s="236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</row>
    <row r="37" spans="2:40" x14ac:dyDescent="0.25">
      <c r="C37" s="23" t="s">
        <v>359</v>
      </c>
      <c r="D37" s="233">
        <f t="shared" ref="D37:J37" si="101">-D38+D39</f>
        <v>0</v>
      </c>
      <c r="E37" s="233">
        <f t="shared" si="101"/>
        <v>-120000</v>
      </c>
      <c r="F37" s="233">
        <f t="shared" si="101"/>
        <v>-9000</v>
      </c>
      <c r="G37" s="233">
        <f t="shared" si="101"/>
        <v>0</v>
      </c>
      <c r="H37" s="233">
        <f t="shared" si="101"/>
        <v>0</v>
      </c>
      <c r="I37" s="233">
        <f t="shared" si="101"/>
        <v>0</v>
      </c>
      <c r="J37" s="233">
        <f t="shared" si="101"/>
        <v>0</v>
      </c>
      <c r="K37" s="233">
        <f t="shared" ref="K37:S37" si="102">-K38+K39</f>
        <v>0</v>
      </c>
      <c r="L37" s="233">
        <f t="shared" si="102"/>
        <v>0</v>
      </c>
      <c r="M37" s="233">
        <f t="shared" si="102"/>
        <v>0</v>
      </c>
      <c r="N37" s="233">
        <f t="shared" si="102"/>
        <v>0</v>
      </c>
      <c r="O37" s="233">
        <f t="shared" si="102"/>
        <v>0</v>
      </c>
      <c r="P37" s="233">
        <f t="shared" si="102"/>
        <v>0</v>
      </c>
      <c r="Q37" s="233">
        <f t="shared" si="102"/>
        <v>0</v>
      </c>
      <c r="R37" s="233">
        <f t="shared" si="102"/>
        <v>0</v>
      </c>
      <c r="S37" s="233">
        <f t="shared" si="102"/>
        <v>0</v>
      </c>
      <c r="T37" s="233">
        <f t="shared" ref="T37" si="103">-T38+T39</f>
        <v>0</v>
      </c>
      <c r="U37" s="233">
        <f t="shared" ref="U37" si="104">-U38+U39</f>
        <v>0</v>
      </c>
      <c r="V37" s="233">
        <f t="shared" ref="V37" si="105">-V38+V39</f>
        <v>0</v>
      </c>
      <c r="W37" s="233">
        <f t="shared" ref="W37" si="106">-W38+W39</f>
        <v>0</v>
      </c>
      <c r="X37" s="233">
        <f t="shared" ref="X37" si="107">-X38+X39</f>
        <v>0</v>
      </c>
      <c r="Y37" s="233">
        <f t="shared" ref="Y37" si="108">-Y38+Y39</f>
        <v>0</v>
      </c>
      <c r="Z37" s="233">
        <f t="shared" ref="Z37" si="109">-Z38+Z39</f>
        <v>0</v>
      </c>
      <c r="AA37" s="233">
        <f t="shared" ref="AA37" si="110">-AA38+AA39</f>
        <v>0</v>
      </c>
      <c r="AB37" s="233">
        <f t="shared" ref="AB37" si="111">-AB38+AB39</f>
        <v>0</v>
      </c>
      <c r="AC37" s="233">
        <f t="shared" ref="AC37" si="112">-AC38+AC39</f>
        <v>0</v>
      </c>
      <c r="AD37" s="233">
        <f t="shared" ref="AD37" si="113">-AD38+AD39</f>
        <v>0</v>
      </c>
      <c r="AE37" s="233">
        <f t="shared" ref="AE37" si="114">-AE38+AE39</f>
        <v>1.4551915228366852E-11</v>
      </c>
      <c r="AF37" s="233">
        <f t="shared" ref="AF37" si="115">-AF38+AF39</f>
        <v>0</v>
      </c>
      <c r="AG37" s="233">
        <f t="shared" ref="AG37" si="116">-AG38+AG39</f>
        <v>0</v>
      </c>
      <c r="AH37" s="233">
        <f t="shared" ref="AH37" si="117">-AH38+AH39</f>
        <v>0</v>
      </c>
      <c r="AI37" s="233">
        <f t="shared" ref="AI37" si="118">-AI38+AI39</f>
        <v>0</v>
      </c>
      <c r="AJ37" s="233">
        <f t="shared" ref="AJ37" si="119">-AJ38+AJ39</f>
        <v>0</v>
      </c>
      <c r="AK37" s="233">
        <f t="shared" ref="AK37" si="120">-AK38+AK39</f>
        <v>0</v>
      </c>
      <c r="AL37" s="233">
        <f t="shared" ref="AL37:AM37" si="121">-AL38+AL39</f>
        <v>0</v>
      </c>
      <c r="AM37" s="233">
        <f t="shared" si="121"/>
        <v>0</v>
      </c>
      <c r="AN37" s="233"/>
    </row>
    <row r="38" spans="2:40" x14ac:dyDescent="0.25">
      <c r="C38" t="s">
        <v>360</v>
      </c>
      <c r="D38" s="234">
        <f>+IF((SPanno!D25+SPanno!D28+SPanno!D40)&gt;SPanno!C25+SPanno!C28+SPanno!C40,0,-(SPanno!D25+SPanno!D28+SPanno!D40+-SPanno!C25-SPanno!C28+SPanno!C40))</f>
        <v>0</v>
      </c>
      <c r="E38" s="234">
        <f>+IF((SPanno!E25+SPanno!E28)&gt;SPanno!D25+SPanno!D28,0,-(SPanno!E25+SPanno!E28-SPanno!D25-SPanno!D28))</f>
        <v>0</v>
      </c>
      <c r="F38" s="234">
        <f>+IF((SPanno!F25+SPanno!F28)&gt;SPanno!E25+SPanno!E28,0,-(SPanno!F25+SPanno!F28-SPanno!E25-SPanno!E28))</f>
        <v>0</v>
      </c>
      <c r="G38" s="234">
        <f>+(IF((SPanno!G25+SPanno!G28)&gt;SPanno!F25+SPanno!F28,0,-(SPanno!G25+SPanno!G28-SPanno!F25-SPanno!F28)))+SPanno!G54-SPanno!F54</f>
        <v>0</v>
      </c>
      <c r="H38" s="234">
        <f>+IF((SPanno!H25+SPanno!H28)&gt;SPanno!G25+SPanno!G28,0,-(SPanno!H25+SPanno!H28-SPanno!G25-SPanno!G28))</f>
        <v>0</v>
      </c>
      <c r="I38" s="234">
        <f>+IF((SPanno!I25+SPanno!I28)&gt;SPanno!H25+SPanno!H28,0,-(SPanno!I25+SPanno!I28-SPanno!H25-SPanno!H28))</f>
        <v>0</v>
      </c>
      <c r="J38" s="234">
        <f>+IF((SPanno!J25+SPanno!J28)&gt;SPanno!I25+SPanno!I28,0,-(SPanno!J25+SPanno!J28-SPanno!I25-SPanno!I28))</f>
        <v>0</v>
      </c>
      <c r="K38" s="234">
        <f>+IF((SPanno!K25+SPanno!K28)&gt;SPanno!J25+SPanno!J28,0,-(SPanno!K25+SPanno!K28-SPanno!J25-SPanno!J28))</f>
        <v>0</v>
      </c>
      <c r="L38" s="234">
        <f>+IF((SPanno!L25+SPanno!L28)&gt;SPanno!K25+SPanno!K28,0,-(SPanno!L25+SPanno!L28-SPanno!K25-SPanno!K28))</f>
        <v>0</v>
      </c>
      <c r="M38" s="234">
        <f>+IF((SPanno!M25+SPanno!M28)&gt;SPanno!L25+SPanno!L28,0,-(SPanno!M25+SPanno!M28-SPanno!L25-SPanno!L28))</f>
        <v>0</v>
      </c>
      <c r="N38" s="234">
        <f>+IF((SPanno!N25+SPanno!N28)&gt;SPanno!M25+SPanno!M28,0,-(SPanno!N25+SPanno!N28-SPanno!M25-SPanno!M28))</f>
        <v>0</v>
      </c>
      <c r="O38" s="234">
        <f>+IF((SPanno!O25+SPanno!O28)&gt;SPanno!N25+SPanno!N28,0,-(SPanno!O25+SPanno!O28-SPanno!N25-SPanno!N28))</f>
        <v>0</v>
      </c>
      <c r="P38" s="234">
        <f>+IF((SPanno!P25+SPanno!P28)&gt;SPanno!O25+SPanno!O28,0,-(SPanno!P25+SPanno!P28-SPanno!O25-SPanno!O28))</f>
        <v>0</v>
      </c>
      <c r="Q38" s="234">
        <f>+IF((SPanno!Q25+SPanno!Q28)&gt;SPanno!P25+SPanno!P28,0,-(SPanno!Q25+SPanno!Q28-SPanno!P25-SPanno!P28))</f>
        <v>0</v>
      </c>
      <c r="R38" s="234">
        <f>+IF((SPanno!R25+SPanno!R28)&gt;SPanno!Q25+SPanno!Q28,0,-(SPanno!R25+SPanno!R28-SPanno!Q25-SPanno!Q28))</f>
        <v>0</v>
      </c>
      <c r="S38" s="234">
        <f>+IF((SPanno!S25+SPanno!S28)&gt;SPanno!R25+SPanno!R28,0,-(SPanno!S25+SPanno!S28-SPanno!R25-SPanno!R28))</f>
        <v>0</v>
      </c>
      <c r="T38" s="234">
        <f>+IF((SPanno!T25+SPanno!T28)&gt;SPanno!S25+SPanno!S28,0,-(SPanno!T25+SPanno!T28-SPanno!S25-SPanno!S28))</f>
        <v>0</v>
      </c>
      <c r="U38" s="234">
        <f>+IF((SPanno!U25+SPanno!U28)&gt;SPanno!T25+SPanno!T28,0,-(SPanno!U25+SPanno!U28-SPanno!T25-SPanno!T28))</f>
        <v>0</v>
      </c>
      <c r="V38" s="234">
        <f>+IF((SPanno!V25+SPanno!V28)&gt;SPanno!U25+SPanno!U28,0,-(SPanno!V25+SPanno!V28-SPanno!U25-SPanno!U28))</f>
        <v>0</v>
      </c>
      <c r="W38" s="234">
        <f>+IF((SPanno!W25+SPanno!W28)&gt;SPanno!V25+SPanno!V28,0,-(SPanno!W25+SPanno!W28-SPanno!V25-SPanno!V28))</f>
        <v>0</v>
      </c>
      <c r="X38" s="234">
        <f>+IF((SPanno!X25+SPanno!X28)&gt;SPanno!W25+SPanno!W28,0,-(SPanno!X25+SPanno!X28-SPanno!W25-SPanno!W28))</f>
        <v>0</v>
      </c>
      <c r="Y38" s="234">
        <f>+IF((SPanno!Y25+SPanno!Y28)&gt;SPanno!X25+SPanno!X28,0,-(SPanno!Y25+SPanno!Y28-SPanno!X25-SPanno!X28))</f>
        <v>0</v>
      </c>
      <c r="Z38" s="234">
        <f>+IF((SPanno!Z25+SPanno!Z28)&gt;SPanno!Y25+SPanno!Y28,0,-(SPanno!Z25+SPanno!Z28-SPanno!Y25-SPanno!Y28))</f>
        <v>0</v>
      </c>
      <c r="AA38" s="234">
        <f>+IF((SPanno!AA25+SPanno!AA28)&gt;SPanno!Z25+SPanno!Z28,0,-(SPanno!AA25+SPanno!AA28-SPanno!Z25-SPanno!Z28))</f>
        <v>0</v>
      </c>
      <c r="AB38" s="234">
        <f>+IF((SPanno!AB25+SPanno!AB28)&gt;SPanno!AA25+SPanno!AA28,0,-(SPanno!AB25+SPanno!AB28-SPanno!AA25-SPanno!AA28))</f>
        <v>0</v>
      </c>
      <c r="AC38" s="234">
        <f>+IF((SPanno!AC25+SPanno!AC28)&gt;SPanno!AB25+SPanno!AB28,0,-(SPanno!AC25+SPanno!AC28-SPanno!AB25-SPanno!AB28))</f>
        <v>0</v>
      </c>
      <c r="AD38" s="234">
        <f>+IF((SPanno!AD25+SPanno!AD28)&gt;SPanno!AC25+SPanno!AC28,0,-(SPanno!AD25+SPanno!AD28-SPanno!AC25-SPanno!AC28))</f>
        <v>0</v>
      </c>
      <c r="AE38" s="234">
        <f>+IF((SPanno!AE25+SPanno!AE28)&gt;SPanno!AD25+SPanno!AD28,0,-(SPanno!AE25+SPanno!AE28-SPanno!AD25-SPanno!AD28))</f>
        <v>0</v>
      </c>
      <c r="AF38" s="234">
        <f>+IF((SPanno!AF25+SPanno!AF28)&gt;SPanno!AE25+SPanno!AE28,0,-(SPanno!AF25+SPanno!AF28-SPanno!AE25-SPanno!AE28))</f>
        <v>0</v>
      </c>
      <c r="AG38" s="234">
        <f>+IF((SPanno!AG25+SPanno!AG28)&gt;SPanno!AF25+SPanno!AF28,0,-(SPanno!AG25+SPanno!AG28-SPanno!AF25-SPanno!AF28))</f>
        <v>0</v>
      </c>
      <c r="AH38" s="234">
        <f>+IF((SPanno!AH25+SPanno!AH28)&gt;SPanno!AG25+SPanno!AG28,0,-(SPanno!AH25+SPanno!AH28-SPanno!AG25-SPanno!AG28))</f>
        <v>0</v>
      </c>
      <c r="AI38" s="234">
        <f>+IF((SPanno!AI25+SPanno!AI28)&gt;SPanno!AH25+SPanno!AH28,0,-(SPanno!AI25+SPanno!AI28-SPanno!AH25-SPanno!AH28))</f>
        <v>0</v>
      </c>
      <c r="AJ38" s="234">
        <f>+IF((SPanno!AJ25+SPanno!AJ28)&gt;SPanno!AI25+SPanno!AI28,0,-(SPanno!AJ25+SPanno!AJ28-SPanno!AI25-SPanno!AI28))</f>
        <v>0</v>
      </c>
      <c r="AK38" s="234">
        <f>+IF((SPanno!AK25+SPanno!AK28)&gt;SPanno!AJ25+SPanno!AJ28,0,-(SPanno!AK25+SPanno!AK28-SPanno!AJ25-SPanno!AJ28))</f>
        <v>0</v>
      </c>
      <c r="AL38" s="234">
        <f>+IF((SPanno!AL25+SPanno!AL28)&gt;SPanno!AK25+SPanno!AK28,0,-(SPanno!AL25+SPanno!AL28-SPanno!AK25-SPanno!AK28))</f>
        <v>0</v>
      </c>
      <c r="AM38" s="234">
        <f>+IF((SPanno!AM25+SPanno!AM28)&gt;SPanno!AL25+SPanno!AL28,0,-(SPanno!AM25+SPanno!AM28-SPanno!AL25-SPanno!AL28))</f>
        <v>0</v>
      </c>
      <c r="AN38" s="234"/>
    </row>
    <row r="39" spans="2:40" x14ac:dyDescent="0.25">
      <c r="C39" t="s">
        <v>361</v>
      </c>
      <c r="D39" s="234">
        <f>+IF((SPanno!D25+SPanno!D28+SPanno!D40)&lt;SPanno!C25+SPanno!C28+SPanno!C40,0,(SPanno!C25+SPanno!C28+SPanno!C40)-(SPanno!D25+SPanno!D28+SPanno!D40))</f>
        <v>0</v>
      </c>
      <c r="E39" s="234">
        <f>+IF((SPanno!E25+SPanno!E28+SPanno!E40)&lt;SPanno!D25+SPanno!D28+SPanno!D40,0,(SPanno!D25+SPanno!D28+SPanno!D40)-(SPanno!E25+SPanno!E28+SPanno!E40))</f>
        <v>-120000</v>
      </c>
      <c r="F39" s="234">
        <f>+IF((SPanno!F25+SPanno!F28+SPanno!F40)&lt;SPanno!E25+SPanno!E28+SPanno!E40,0,(SPanno!E25+SPanno!E28+SPanno!E40)-(SPanno!F25+SPanno!F28+SPanno!F40))</f>
        <v>-9000</v>
      </c>
      <c r="G39" s="234">
        <f>+IF((SPanno!G25+SPanno!G28+SPanno!G40)&lt;SPanno!F25+SPanno!F28+SPanno!F40,0,(SPanno!F25+SPanno!F28+SPanno!F40)-(SPanno!G25+SPanno!G28+SPanno!G40))</f>
        <v>0</v>
      </c>
      <c r="H39" s="234">
        <f>+IF((SPanno!H25+SPanno!H28+SPanno!H40)&lt;SPanno!G25+SPanno!G28+SPanno!G40,0,(SPanno!G25+SPanno!G28+SPanno!G40)-(SPanno!H25+SPanno!H28+SPanno!H40))</f>
        <v>0</v>
      </c>
      <c r="I39" s="234">
        <f>+IF((SPanno!I25+SPanno!I28+SPanno!I40)&lt;SPanno!H25+SPanno!H28+SPanno!H40,0,(SPanno!H25+SPanno!H28+SPanno!H40)-(SPanno!I25+SPanno!I28+SPanno!I40))</f>
        <v>0</v>
      </c>
      <c r="J39" s="234">
        <f>+IF((SPanno!J25+SPanno!J28+SPanno!J40)&lt;SPanno!I25+SPanno!I28+SPanno!I40,0,(SPanno!I25+SPanno!I28+SPanno!I40)-(SPanno!J25+SPanno!J28+SPanno!J40))</f>
        <v>0</v>
      </c>
      <c r="K39" s="234">
        <f>+IF((SPanno!K25+SPanno!K28+SPanno!K40)&lt;SPanno!J25+SPanno!J28+SPanno!J40,0,(SPanno!J25+SPanno!J28+SPanno!J40)-(SPanno!K25+SPanno!K28+SPanno!K40))</f>
        <v>0</v>
      </c>
      <c r="L39" s="234">
        <f>+IF((SPanno!L25+SPanno!L28+SPanno!L40)&lt;SPanno!K25+SPanno!K28+SPanno!K40,0,(SPanno!K25+SPanno!K28+SPanno!K40)-(SPanno!L25+SPanno!L28+SPanno!L40))</f>
        <v>0</v>
      </c>
      <c r="M39" s="234">
        <f>+IF((SPanno!M25+SPanno!M28+SPanno!M40)&lt;SPanno!L25+SPanno!L28+SPanno!L40,0,(SPanno!L25+SPanno!L28+SPanno!L40)-(SPanno!M25+SPanno!M28+SPanno!M40))</f>
        <v>0</v>
      </c>
      <c r="N39" s="234">
        <f>+IF((SPanno!N25+SPanno!N28+SPanno!N40)&lt;SPanno!M25+SPanno!M28+SPanno!M40,0,(SPanno!M25+SPanno!M28+SPanno!M40)-(SPanno!N25+SPanno!N28+SPanno!N40))</f>
        <v>0</v>
      </c>
      <c r="O39" s="234">
        <f>+IF((SPanno!O25+SPanno!O28+SPanno!O40)&lt;SPanno!N25+SPanno!N28+SPanno!N40,0,(SPanno!N25+SPanno!N28+SPanno!N40)-(SPanno!O25+SPanno!O28+SPanno!O40))</f>
        <v>0</v>
      </c>
      <c r="P39" s="234">
        <f>+IF((SPanno!P25+SPanno!P28+SPanno!P40)&lt;SPanno!O25+SPanno!O28+SPanno!O40,0,(SPanno!O25+SPanno!O28+SPanno!O40)-(SPanno!P25+SPanno!P28+SPanno!P40))</f>
        <v>0</v>
      </c>
      <c r="Q39" s="234">
        <f>+IF((SPanno!Q25+SPanno!Q28+SPanno!Q40)&lt;SPanno!P25+SPanno!P28+SPanno!P40,0,(SPanno!P25+SPanno!P28+SPanno!P40)-(SPanno!Q25+SPanno!Q28+SPanno!Q40))</f>
        <v>0</v>
      </c>
      <c r="R39" s="234">
        <f>+IF((SPanno!R25+SPanno!R28+SPanno!R40)&lt;SPanno!Q25+SPanno!Q28+SPanno!Q40,0,(SPanno!Q25+SPanno!Q28+SPanno!Q40)-(SPanno!R25+SPanno!R28+SPanno!R40))</f>
        <v>0</v>
      </c>
      <c r="S39" s="234">
        <f>+IF((SPanno!S25+SPanno!S28+SPanno!S40)&lt;SPanno!R25+SPanno!R28+SPanno!R40,0,(SPanno!R25+SPanno!R28+SPanno!R40)-(SPanno!S25+SPanno!S28+SPanno!S40))</f>
        <v>0</v>
      </c>
      <c r="T39" s="234">
        <f>+IF((SPanno!T25+SPanno!T28+SPanno!T40)&lt;SPanno!S25+SPanno!S28+SPanno!S40,0,(SPanno!S25+SPanno!S28+SPanno!S40)-(SPanno!T25+SPanno!T28+SPanno!T40))</f>
        <v>0</v>
      </c>
      <c r="U39" s="234">
        <f>+IF((SPanno!U25+SPanno!U28+SPanno!U40)&lt;SPanno!T25+SPanno!T28+SPanno!T40,0,(SPanno!T25+SPanno!T28+SPanno!T40)-(SPanno!U25+SPanno!U28+SPanno!U40))</f>
        <v>0</v>
      </c>
      <c r="V39" s="234">
        <f>+IF((SPanno!V25+SPanno!V28+SPanno!V40)&lt;SPanno!U25+SPanno!U28+SPanno!U40,0,(SPanno!U25+SPanno!U28+SPanno!U40)-(SPanno!V25+SPanno!V28+SPanno!V40))</f>
        <v>0</v>
      </c>
      <c r="W39" s="234">
        <f>+IF((SPanno!W25+SPanno!W28+SPanno!W40)&lt;SPanno!V25+SPanno!V28+SPanno!V40,0,(SPanno!V25+SPanno!V28+SPanno!V40)-(SPanno!W25+SPanno!W28+SPanno!W40))</f>
        <v>0</v>
      </c>
      <c r="X39" s="234">
        <f>+IF((SPanno!X25+SPanno!X28+SPanno!X40)&lt;SPanno!W25+SPanno!W28+SPanno!W40,0,(SPanno!W25+SPanno!W28+SPanno!W40)-(SPanno!X25+SPanno!X28+SPanno!X40))</f>
        <v>0</v>
      </c>
      <c r="Y39" s="234">
        <f>+IF((SPanno!Y25+SPanno!Y28+SPanno!Y40)&lt;SPanno!X25+SPanno!X28+SPanno!X40,0,(SPanno!X25+SPanno!X28+SPanno!X40)-(SPanno!Y25+SPanno!Y28+SPanno!Y40))</f>
        <v>0</v>
      </c>
      <c r="Z39" s="234">
        <f>+IF((SPanno!Z25+SPanno!Z28+SPanno!Z40)&lt;SPanno!Y25+SPanno!Y28+SPanno!Y40,0,(SPanno!Y25+SPanno!Y28+SPanno!Y40)-(SPanno!Z25+SPanno!Z28+SPanno!Z40))</f>
        <v>0</v>
      </c>
      <c r="AA39" s="234">
        <f>+IF((SPanno!AA25+SPanno!AA28+SPanno!AA40)&lt;SPanno!Z25+SPanno!Z28+SPanno!Z40,0,(SPanno!Z25+SPanno!Z28+SPanno!Z40)-(SPanno!AA25+SPanno!AA28+SPanno!AA40))</f>
        <v>0</v>
      </c>
      <c r="AB39" s="234">
        <f>+IF((SPanno!AB25+SPanno!AB28+SPanno!AB40)&lt;SPanno!AA25+SPanno!AA28+SPanno!AA40,0,(SPanno!AA25+SPanno!AA28+SPanno!AA40)-(SPanno!AB25+SPanno!AB28+SPanno!AB40))</f>
        <v>0</v>
      </c>
      <c r="AC39" s="234">
        <f>+IF((SPanno!AC25+SPanno!AC28+SPanno!AC40)&lt;SPanno!AB25+SPanno!AB28+SPanno!AB40,0,(SPanno!AB25+SPanno!AB28+SPanno!AB40)-(SPanno!AC25+SPanno!AC28+SPanno!AC40))</f>
        <v>0</v>
      </c>
      <c r="AD39" s="234">
        <f>+IF((SPanno!AD25+SPanno!AD28+SPanno!AD40)&lt;SPanno!AC25+SPanno!AC28+SPanno!AC40,0,(SPanno!AC25+SPanno!AC28+SPanno!AC40)-(SPanno!AD25+SPanno!AD28+SPanno!AD40))</f>
        <v>0</v>
      </c>
      <c r="AE39" s="234">
        <f>+IF((SPanno!AE25+SPanno!AE28+SPanno!AE40)&lt;SPanno!AD25+SPanno!AD28+SPanno!AD40,0,(SPanno!AD25+SPanno!AD28+SPanno!AD40)-(SPanno!AE25+SPanno!AE28+SPanno!AE40))</f>
        <v>1.4551915228366852E-11</v>
      </c>
      <c r="AF39" s="234">
        <f>+IF((SPanno!AF25+SPanno!AF28+SPanno!AF40)&lt;SPanno!AE25+SPanno!AE28+SPanno!AE40,0,(SPanno!AE25+SPanno!AE28+SPanno!AE40)-(SPanno!AF25+SPanno!AF28+SPanno!AF40))</f>
        <v>0</v>
      </c>
      <c r="AG39" s="234">
        <f>+IF((SPanno!AG25+SPanno!AG28+SPanno!AG40)&lt;SPanno!AF25+SPanno!AF28+SPanno!AF40,0,(SPanno!AF25+SPanno!AF28+SPanno!AF40)-(SPanno!AG25+SPanno!AG28+SPanno!AG40))</f>
        <v>0</v>
      </c>
      <c r="AH39" s="234">
        <f>+IF((SPanno!AH25+SPanno!AH28+SPanno!AH40)&lt;SPanno!AG25+SPanno!AG28+SPanno!AG40,0,(SPanno!AG25+SPanno!AG28+SPanno!AG40)-(SPanno!AH25+SPanno!AH28+SPanno!AH40))</f>
        <v>0</v>
      </c>
      <c r="AI39" s="234">
        <f>+IF((SPanno!AI25+SPanno!AI28+SPanno!AI40)&lt;SPanno!AH25+SPanno!AH28+SPanno!AH40,0,(SPanno!AH25+SPanno!AH28+SPanno!AH40)-(SPanno!AI25+SPanno!AI28+SPanno!AI40))</f>
        <v>0</v>
      </c>
      <c r="AJ39" s="234">
        <f>+IF((SPanno!AJ25+SPanno!AJ28+SPanno!AJ40)&lt;SPanno!AI25+SPanno!AI28+SPanno!AI40,0,(SPanno!AI25+SPanno!AI28+SPanno!AI40)-(SPanno!AJ25+SPanno!AJ28+SPanno!AJ40))</f>
        <v>0</v>
      </c>
      <c r="AK39" s="234">
        <f>+IF((SPanno!AK25+SPanno!AK28+SPanno!AK40)&lt;SPanno!AJ25+SPanno!AJ28+SPanno!AJ40,0,(SPanno!AJ25+SPanno!AJ28+SPanno!AJ40)-(SPanno!AK25+SPanno!AK28+SPanno!AK40))</f>
        <v>0</v>
      </c>
      <c r="AL39" s="234">
        <f>+IF((SPanno!AL25+SPanno!AL28+SPanno!AL40)&lt;SPanno!AK25+SPanno!AK28+SPanno!AK40,0,(SPanno!AK25+SPanno!AK28+SPanno!AK40)-(SPanno!AL25+SPanno!AL28+SPanno!AL40))</f>
        <v>0</v>
      </c>
      <c r="AM39" s="234">
        <f>+IF((SPanno!AM25+SPanno!AM28+SPanno!AM40)&lt;SPanno!AL25+SPanno!AL28+SPanno!AL40,0,(SPanno!AL25+SPanno!AL28+SPanno!AL40)-(SPanno!AM25+SPanno!AM28+SPanno!AM40))</f>
        <v>0</v>
      </c>
      <c r="AN39" s="234"/>
    </row>
    <row r="40" spans="2:40" x14ac:dyDescent="0.25"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</row>
    <row r="41" spans="2:40" x14ac:dyDescent="0.25">
      <c r="C41" s="23" t="s">
        <v>19</v>
      </c>
      <c r="D41" s="233">
        <f t="shared" ref="D41:J41" si="122">-D42+D43</f>
        <v>-500000</v>
      </c>
      <c r="E41" s="233">
        <f t="shared" si="122"/>
        <v>0</v>
      </c>
      <c r="F41" s="233">
        <f t="shared" si="122"/>
        <v>0</v>
      </c>
      <c r="G41" s="233">
        <f t="shared" si="122"/>
        <v>0</v>
      </c>
      <c r="H41" s="233">
        <f t="shared" si="122"/>
        <v>0</v>
      </c>
      <c r="I41" s="233">
        <f t="shared" si="122"/>
        <v>0</v>
      </c>
      <c r="J41" s="233">
        <f t="shared" si="122"/>
        <v>0</v>
      </c>
      <c r="K41" s="233">
        <f t="shared" ref="K41:S41" si="123">-K42+K43</f>
        <v>0</v>
      </c>
      <c r="L41" s="233">
        <f t="shared" si="123"/>
        <v>0</v>
      </c>
      <c r="M41" s="233">
        <f t="shared" si="123"/>
        <v>0</v>
      </c>
      <c r="N41" s="233">
        <f t="shared" si="123"/>
        <v>0</v>
      </c>
      <c r="O41" s="233">
        <f t="shared" si="123"/>
        <v>0</v>
      </c>
      <c r="P41" s="233">
        <f t="shared" si="123"/>
        <v>0</v>
      </c>
      <c r="Q41" s="233">
        <f t="shared" si="123"/>
        <v>0</v>
      </c>
      <c r="R41" s="233">
        <f t="shared" si="123"/>
        <v>0</v>
      </c>
      <c r="S41" s="233">
        <f t="shared" si="123"/>
        <v>0</v>
      </c>
      <c r="T41" s="233">
        <f t="shared" ref="T41" si="124">-T42+T43</f>
        <v>0</v>
      </c>
      <c r="U41" s="233">
        <f t="shared" ref="U41" si="125">-U42+U43</f>
        <v>0</v>
      </c>
      <c r="V41" s="233">
        <f t="shared" ref="V41" si="126">-V42+V43</f>
        <v>0</v>
      </c>
      <c r="W41" s="233">
        <f t="shared" ref="W41" si="127">-W42+W43</f>
        <v>0</v>
      </c>
      <c r="X41" s="233">
        <f t="shared" ref="X41" si="128">-X42+X43</f>
        <v>0</v>
      </c>
      <c r="Y41" s="233">
        <f t="shared" ref="Y41" si="129">-Y42+Y43</f>
        <v>0</v>
      </c>
      <c r="Z41" s="233">
        <f t="shared" ref="Z41" si="130">-Z42+Z43</f>
        <v>0</v>
      </c>
      <c r="AA41" s="233">
        <f t="shared" ref="AA41" si="131">-AA42+AA43</f>
        <v>0</v>
      </c>
      <c r="AB41" s="233">
        <f t="shared" ref="AB41" si="132">-AB42+AB43</f>
        <v>0</v>
      </c>
      <c r="AC41" s="233">
        <f t="shared" ref="AC41" si="133">-AC42+AC43</f>
        <v>0</v>
      </c>
      <c r="AD41" s="233">
        <f t="shared" ref="AD41" si="134">-AD42+AD43</f>
        <v>0</v>
      </c>
      <c r="AE41" s="233">
        <f t="shared" ref="AE41" si="135">-AE42+AE43</f>
        <v>0</v>
      </c>
      <c r="AF41" s="233">
        <f t="shared" ref="AF41" si="136">-AF42+AF43</f>
        <v>0</v>
      </c>
      <c r="AG41" s="233">
        <f t="shared" ref="AG41" si="137">-AG42+AG43</f>
        <v>0</v>
      </c>
      <c r="AH41" s="233">
        <f t="shared" ref="AH41" si="138">-AH42+AH43</f>
        <v>0</v>
      </c>
      <c r="AI41" s="233">
        <f t="shared" ref="AI41" si="139">-AI42+AI43</f>
        <v>0</v>
      </c>
      <c r="AJ41" s="233">
        <f t="shared" ref="AJ41" si="140">-AJ42+AJ43</f>
        <v>0</v>
      </c>
      <c r="AK41" s="233">
        <f t="shared" ref="AK41" si="141">-AK42+AK43</f>
        <v>0</v>
      </c>
      <c r="AL41" s="233">
        <f t="shared" ref="AL41:AM41" si="142">-AL42+AL43</f>
        <v>0</v>
      </c>
      <c r="AM41" s="233">
        <f t="shared" si="142"/>
        <v>0</v>
      </c>
      <c r="AN41" s="233"/>
    </row>
    <row r="42" spans="2:40" x14ac:dyDescent="0.25">
      <c r="C42" t="s">
        <v>360</v>
      </c>
      <c r="D42" s="234">
        <f>+IF(SPanno!D34&gt;SPanno!C34,(SPanno!D34-SPanno!C34),0)</f>
        <v>500000</v>
      </c>
      <c r="E42" s="234">
        <f>+IF(SPanno!E34&gt;SPanno!D34,(SPanno!E34-SPanno!D34),0)</f>
        <v>0</v>
      </c>
      <c r="F42" s="234">
        <f>+IF(SPanno!F34&gt;SPanno!E34,(SPanno!F34-SPanno!E34),0)</f>
        <v>0</v>
      </c>
      <c r="G42" s="234">
        <f>+IF(SPanno!G34&gt;SPanno!F34,(SPanno!G34-SPanno!F34),0)</f>
        <v>0</v>
      </c>
      <c r="H42" s="234">
        <f>+IF(SPanno!H34&gt;SPanno!G34,(SPanno!H34-SPanno!G34),0)</f>
        <v>0</v>
      </c>
      <c r="I42" s="234">
        <f>+IF(SPanno!I34&gt;SPanno!H34,(SPanno!I34-SPanno!H34),0)</f>
        <v>0</v>
      </c>
      <c r="J42" s="234">
        <f>+IF(SPanno!J34&gt;SPanno!I34,(SPanno!J34-SPanno!I34),0)</f>
        <v>0</v>
      </c>
      <c r="K42" s="234">
        <f>+IF(SPanno!K34&gt;SPanno!J34,(SPanno!K34-SPanno!J34),0)</f>
        <v>0</v>
      </c>
      <c r="L42" s="234">
        <f>+IF(SPanno!L34&gt;SPanno!K34,(SPanno!L34-SPanno!K34),0)</f>
        <v>0</v>
      </c>
      <c r="M42" s="234">
        <f>+IF(SPanno!M34&gt;SPanno!L34,(SPanno!M34-SPanno!L34),0)</f>
        <v>0</v>
      </c>
      <c r="N42" s="234">
        <f>+IF(SPanno!N34&gt;SPanno!M34,(SPanno!N34-SPanno!M34),0)</f>
        <v>0</v>
      </c>
      <c r="O42" s="234">
        <f>+IF(SPanno!O34&gt;SPanno!N34,(SPanno!O34-SPanno!N34),0)</f>
        <v>0</v>
      </c>
      <c r="P42" s="234">
        <f>+IF(SPanno!P34&gt;SPanno!O34,(SPanno!P34-SPanno!O34),0)</f>
        <v>0</v>
      </c>
      <c r="Q42" s="234">
        <f>+IF(SPanno!Q34&gt;SPanno!P34,(SPanno!Q34-SPanno!P34),0)</f>
        <v>0</v>
      </c>
      <c r="R42" s="234">
        <f>+IF(SPanno!R34&gt;SPanno!Q34,(SPanno!R34-SPanno!Q34),0)</f>
        <v>0</v>
      </c>
      <c r="S42" s="234">
        <f>+IF(SPanno!S34&gt;SPanno!R34,(SPanno!S34-SPanno!R34),0)</f>
        <v>0</v>
      </c>
      <c r="T42" s="234">
        <f>+IF(SPanno!T34&gt;SPanno!S34,(SPanno!T34-SPanno!S34),0)</f>
        <v>0</v>
      </c>
      <c r="U42" s="234">
        <f>+IF(SPanno!U34&gt;SPanno!T34,(SPanno!U34-SPanno!T34),0)</f>
        <v>0</v>
      </c>
      <c r="V42" s="234">
        <f>+IF(SPanno!V34&gt;SPanno!U34,(SPanno!V34-SPanno!U34),0)</f>
        <v>0</v>
      </c>
      <c r="W42" s="234">
        <f>+IF(SPanno!W34&gt;SPanno!V34,(SPanno!W34-SPanno!V34),0)</f>
        <v>0</v>
      </c>
      <c r="X42" s="234">
        <f>+IF(SPanno!X34&gt;SPanno!W34,(SPanno!X34-SPanno!W34),0)</f>
        <v>0</v>
      </c>
      <c r="Y42" s="234">
        <f>+IF(SPanno!Y34&gt;SPanno!X34,(SPanno!Y34-SPanno!X34),0)</f>
        <v>0</v>
      </c>
      <c r="Z42" s="234">
        <f>+IF(SPanno!Z34&gt;SPanno!Y34,(SPanno!Z34-SPanno!Y34),0)</f>
        <v>0</v>
      </c>
      <c r="AA42" s="234">
        <f>+IF(SPanno!AA34&gt;SPanno!Z34,(SPanno!AA34-SPanno!Z34),0)</f>
        <v>0</v>
      </c>
      <c r="AB42" s="234">
        <f>+IF(SPanno!AB34&gt;SPanno!AA34,(SPanno!AB34-SPanno!AA34),0)</f>
        <v>0</v>
      </c>
      <c r="AC42" s="234">
        <f>+IF(SPanno!AC34&gt;SPanno!AB34,(SPanno!AC34-SPanno!AB34),0)</f>
        <v>0</v>
      </c>
      <c r="AD42" s="234">
        <f>+IF(SPanno!AD34&gt;SPanno!AC34,(SPanno!AD34-SPanno!AC34),0)</f>
        <v>0</v>
      </c>
      <c r="AE42" s="234">
        <f>+IF(SPanno!AE34&gt;SPanno!AD34,(SPanno!AE34-SPanno!AD34),0)</f>
        <v>0</v>
      </c>
      <c r="AF42" s="234">
        <f>+IF(SPanno!AF34&gt;SPanno!AE34,(SPanno!AF34-SPanno!AE34),0)</f>
        <v>0</v>
      </c>
      <c r="AG42" s="234">
        <f>+IF(SPanno!AG34&gt;SPanno!AF34,(SPanno!AG34-SPanno!AF34),0)</f>
        <v>0</v>
      </c>
      <c r="AH42" s="234">
        <f>+IF(SPanno!AH34&gt;SPanno!AG34,(SPanno!AH34-SPanno!AG34),0)</f>
        <v>0</v>
      </c>
      <c r="AI42" s="234">
        <f>+IF(SPanno!AI34&gt;SPanno!AH34,(SPanno!AI34-SPanno!AH34),0)</f>
        <v>0</v>
      </c>
      <c r="AJ42" s="234">
        <f>+IF(SPanno!AJ34&gt;SPanno!AI34,(SPanno!AJ34-SPanno!AI34),0)</f>
        <v>0</v>
      </c>
      <c r="AK42" s="234">
        <f>+IF(SPanno!AK34&gt;SPanno!AJ34,(SPanno!AK34-SPanno!AJ34),0)</f>
        <v>0</v>
      </c>
      <c r="AL42" s="234">
        <f>+IF(SPanno!AL34&gt;SPanno!AK34,(SPanno!AL34-SPanno!AK34),0)</f>
        <v>0</v>
      </c>
      <c r="AM42" s="234">
        <f>+IF(SPanno!AM34&gt;SPanno!AL34,(SPanno!AM34-SPanno!AL34),0)</f>
        <v>0</v>
      </c>
      <c r="AN42" s="234"/>
    </row>
    <row r="43" spans="2:40" x14ac:dyDescent="0.25">
      <c r="C43" t="s">
        <v>361</v>
      </c>
      <c r="D43" s="234">
        <f>+IF(SPanno!C34&gt;SPanno!D34,SPanno!C34-SPanno!D34,0)</f>
        <v>0</v>
      </c>
      <c r="E43" s="234">
        <f>+IF(SPanno!D34&gt;SPanno!E34,SPanno!D34-SPanno!E34,0)</f>
        <v>0</v>
      </c>
      <c r="F43" s="234">
        <f>+IF(SPanno!E34&gt;SPanno!F34,SPanno!E34-SPanno!F34,0)</f>
        <v>0</v>
      </c>
      <c r="G43" s="234">
        <f>+IF(SPanno!F34&gt;SPanno!G34,SPanno!F34-SPanno!G34,0)</f>
        <v>0</v>
      </c>
      <c r="H43" s="234">
        <f>+IF(SPanno!G34&gt;SPanno!H34,SPanno!G34-SPanno!H34,0)</f>
        <v>0</v>
      </c>
      <c r="I43" s="234">
        <f>+IF(SPanno!H34&gt;SPanno!I34,SPanno!H34-SPanno!I34,0)</f>
        <v>0</v>
      </c>
      <c r="J43" s="234">
        <f>+IF(SPanno!I34&gt;SPanno!J34,SPanno!I34-SPanno!J34,0)</f>
        <v>0</v>
      </c>
      <c r="K43" s="234">
        <f>+IF(SPanno!J34&gt;SPanno!K34,SPanno!J34-SPanno!K34,0)</f>
        <v>0</v>
      </c>
      <c r="L43" s="234">
        <f>+IF(SPanno!K34&gt;SPanno!L34,SPanno!K34-SPanno!L34,0)</f>
        <v>0</v>
      </c>
      <c r="M43" s="234">
        <f>+IF(SPanno!L34&gt;SPanno!M34,SPanno!L34-SPanno!M34,0)</f>
        <v>0</v>
      </c>
      <c r="N43" s="234">
        <f>+IF(SPanno!M34&gt;SPanno!N34,SPanno!M34-SPanno!N34,0)</f>
        <v>0</v>
      </c>
      <c r="O43" s="234">
        <f>+IF(SPanno!N34&gt;SPanno!O34,SPanno!N34-SPanno!O34,0)</f>
        <v>0</v>
      </c>
      <c r="P43" s="234">
        <f>+IF(SPanno!O34&gt;SPanno!P34,SPanno!O34-SPanno!P34,0)</f>
        <v>0</v>
      </c>
      <c r="Q43" s="234">
        <f>+IF(SPanno!P34&gt;SPanno!Q34,SPanno!P34-SPanno!Q34,0)</f>
        <v>0</v>
      </c>
      <c r="R43" s="234">
        <f>+IF(SPanno!Q34&gt;SPanno!R34,SPanno!Q34-SPanno!R34,0)</f>
        <v>0</v>
      </c>
      <c r="S43" s="234">
        <f>+IF(SPanno!R34&gt;SPanno!S34,SPanno!R34-SPanno!S34,0)</f>
        <v>0</v>
      </c>
      <c r="T43" s="234">
        <f>+IF(SPanno!S34&gt;SPanno!T34,SPanno!S34-SPanno!T34,0)</f>
        <v>0</v>
      </c>
      <c r="U43" s="234">
        <f>+IF(SPanno!T34&gt;SPanno!U34,SPanno!T34-SPanno!U34,0)</f>
        <v>0</v>
      </c>
      <c r="V43" s="234">
        <f>+IF(SPanno!U34&gt;SPanno!V34,SPanno!U34-SPanno!V34,0)</f>
        <v>0</v>
      </c>
      <c r="W43" s="234">
        <f>+IF(SPanno!V34&gt;SPanno!W34,SPanno!V34-SPanno!W34,0)</f>
        <v>0</v>
      </c>
      <c r="X43" s="234">
        <f>+IF(SPanno!W34&gt;SPanno!X34,SPanno!W34-SPanno!X34,0)</f>
        <v>0</v>
      </c>
      <c r="Y43" s="234">
        <f>+IF(SPanno!X34&gt;SPanno!Y34,SPanno!X34-SPanno!Y34,0)</f>
        <v>0</v>
      </c>
      <c r="Z43" s="234">
        <f>+IF(SPanno!Y34&gt;SPanno!Z34,SPanno!Y34-SPanno!Z34,0)</f>
        <v>0</v>
      </c>
      <c r="AA43" s="234">
        <f>+IF(SPanno!Z34&gt;SPanno!AA34,SPanno!Z34-SPanno!AA34,0)</f>
        <v>0</v>
      </c>
      <c r="AB43" s="234">
        <f>+IF(SPanno!AA34&gt;SPanno!AB34,SPanno!AA34-SPanno!AB34,0)</f>
        <v>0</v>
      </c>
      <c r="AC43" s="234">
        <f>+IF(SPanno!AB34&gt;SPanno!AC34,SPanno!AB34-SPanno!AC34,0)</f>
        <v>0</v>
      </c>
      <c r="AD43" s="234">
        <f>+IF(SPanno!AC34&gt;SPanno!AD34,SPanno!AC34-SPanno!AD34,0)</f>
        <v>0</v>
      </c>
      <c r="AE43" s="234">
        <f>+IF(SPanno!AD34&gt;SPanno!AE34,SPanno!AD34-SPanno!AE34,0)</f>
        <v>0</v>
      </c>
      <c r="AF43" s="234">
        <f>+IF(SPanno!AE34&gt;SPanno!AF34,SPanno!AE34-SPanno!AF34,0)</f>
        <v>0</v>
      </c>
      <c r="AG43" s="234">
        <f>+IF(SPanno!AF34&gt;SPanno!AG34,SPanno!AF34-SPanno!AG34,0)</f>
        <v>0</v>
      </c>
      <c r="AH43" s="234">
        <f>+IF(SPanno!AG34&gt;SPanno!AH34,SPanno!AG34-SPanno!AH34,0)</f>
        <v>0</v>
      </c>
      <c r="AI43" s="234">
        <f>+IF(SPanno!AH34&gt;SPanno!AI34,SPanno!AH34-SPanno!AI34,0)</f>
        <v>0</v>
      </c>
      <c r="AJ43" s="234">
        <f>+IF(SPanno!AI34&gt;SPanno!AJ34,SPanno!AI34-SPanno!AJ34,0)</f>
        <v>0</v>
      </c>
      <c r="AK43" s="234">
        <f>+IF(SPanno!AJ34&gt;SPanno!AK34,SPanno!AJ34-SPanno!AK34,0)</f>
        <v>0</v>
      </c>
      <c r="AL43" s="234">
        <f>+IF(SPanno!AK34&gt;SPanno!AL34,SPanno!AK34-SPanno!AL34,0)</f>
        <v>0</v>
      </c>
      <c r="AM43" s="234">
        <f>+IF(SPanno!AL34&gt;SPanno!AM34,SPanno!AL34-SPanno!AM34,0)</f>
        <v>0</v>
      </c>
      <c r="AN43" s="234"/>
    </row>
    <row r="44" spans="2:40" ht="18" customHeight="1" x14ac:dyDescent="0.25"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</row>
    <row r="45" spans="2:40" x14ac:dyDescent="0.25"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2:40" x14ac:dyDescent="0.25">
      <c r="C46" s="232" t="s">
        <v>362</v>
      </c>
      <c r="D46" s="233">
        <f t="shared" ref="D46:J46" si="143">+D37+D41</f>
        <v>-500000</v>
      </c>
      <c r="E46" s="233">
        <f t="shared" si="143"/>
        <v>-120000</v>
      </c>
      <c r="F46" s="233">
        <f t="shared" si="143"/>
        <v>-9000</v>
      </c>
      <c r="G46" s="233">
        <f t="shared" si="143"/>
        <v>0</v>
      </c>
      <c r="H46" s="233">
        <f t="shared" si="143"/>
        <v>0</v>
      </c>
      <c r="I46" s="233">
        <f t="shared" si="143"/>
        <v>0</v>
      </c>
      <c r="J46" s="233">
        <f t="shared" si="143"/>
        <v>0</v>
      </c>
      <c r="K46" s="233">
        <f t="shared" ref="K46:S46" si="144">+K37+K41</f>
        <v>0</v>
      </c>
      <c r="L46" s="233">
        <f t="shared" si="144"/>
        <v>0</v>
      </c>
      <c r="M46" s="233">
        <f t="shared" si="144"/>
        <v>0</v>
      </c>
      <c r="N46" s="233">
        <f t="shared" si="144"/>
        <v>0</v>
      </c>
      <c r="O46" s="233">
        <f t="shared" si="144"/>
        <v>0</v>
      </c>
      <c r="P46" s="233">
        <f t="shared" si="144"/>
        <v>0</v>
      </c>
      <c r="Q46" s="233">
        <f t="shared" si="144"/>
        <v>0</v>
      </c>
      <c r="R46" s="233">
        <f t="shared" si="144"/>
        <v>0</v>
      </c>
      <c r="S46" s="233">
        <f t="shared" si="144"/>
        <v>0</v>
      </c>
      <c r="T46" s="233">
        <f t="shared" ref="T46:X46" si="145">+T37+T41</f>
        <v>0</v>
      </c>
      <c r="U46" s="233">
        <f t="shared" si="145"/>
        <v>0</v>
      </c>
      <c r="V46" s="233">
        <f t="shared" si="145"/>
        <v>0</v>
      </c>
      <c r="W46" s="233">
        <f t="shared" si="145"/>
        <v>0</v>
      </c>
      <c r="X46" s="233">
        <f t="shared" si="145"/>
        <v>0</v>
      </c>
      <c r="Y46" s="233">
        <f t="shared" ref="Y46:AA46" si="146">+Y37+Y41</f>
        <v>0</v>
      </c>
      <c r="Z46" s="233">
        <f t="shared" si="146"/>
        <v>0</v>
      </c>
      <c r="AA46" s="233">
        <f t="shared" si="146"/>
        <v>0</v>
      </c>
      <c r="AB46" s="233">
        <f t="shared" ref="AB46:AE46" si="147">+AB37+AB41</f>
        <v>0</v>
      </c>
      <c r="AC46" s="233">
        <f t="shared" si="147"/>
        <v>0</v>
      </c>
      <c r="AD46" s="233">
        <f t="shared" si="147"/>
        <v>0</v>
      </c>
      <c r="AE46" s="233">
        <f t="shared" si="147"/>
        <v>1.4551915228366852E-11</v>
      </c>
      <c r="AF46" s="233">
        <f t="shared" ref="AF46:AM46" si="148">+AF37+AF41</f>
        <v>0</v>
      </c>
      <c r="AG46" s="233">
        <f t="shared" si="148"/>
        <v>0</v>
      </c>
      <c r="AH46" s="233">
        <f t="shared" si="148"/>
        <v>0</v>
      </c>
      <c r="AI46" s="233">
        <f t="shared" si="148"/>
        <v>0</v>
      </c>
      <c r="AJ46" s="233">
        <f t="shared" si="148"/>
        <v>0</v>
      </c>
      <c r="AK46" s="233">
        <f t="shared" si="148"/>
        <v>0</v>
      </c>
      <c r="AL46" s="233">
        <f t="shared" si="148"/>
        <v>0</v>
      </c>
      <c r="AM46" s="233">
        <f t="shared" si="148"/>
        <v>0</v>
      </c>
      <c r="AN46" s="233"/>
    </row>
    <row r="47" spans="2:40" x14ac:dyDescent="0.25">
      <c r="C47" s="232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</row>
    <row r="48" spans="2:40" x14ac:dyDescent="0.25">
      <c r="B48" s="269" t="s">
        <v>363</v>
      </c>
      <c r="C48" s="269" t="s">
        <v>363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</row>
    <row r="49" spans="2:40" x14ac:dyDescent="0.25">
      <c r="B49" s="236"/>
      <c r="C49" s="236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</row>
    <row r="50" spans="2:40" x14ac:dyDescent="0.25">
      <c r="B50" s="268" t="s">
        <v>364</v>
      </c>
      <c r="C50" s="268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</row>
    <row r="51" spans="2:40" x14ac:dyDescent="0.25">
      <c r="B51" s="237"/>
      <c r="C51" s="239" t="s">
        <v>365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</row>
    <row r="52" spans="2:40" x14ac:dyDescent="0.25">
      <c r="C52" t="s">
        <v>366</v>
      </c>
      <c r="D52" s="234">
        <f>+IF(SPanno!D62+SPanno!D65&gt;SPanno!C62+SPanno!C65,SPanno!D62+SPanno!D65-SPanno!C62-SPanno!C65,0)</f>
        <v>0</v>
      </c>
      <c r="E52" s="234">
        <f>+IF(SPanno!E62+SPanno!E65&gt;SPanno!D62+SPanno!D65,SPanno!E62+SPanno!E65-SPanno!D62-SPanno!D65,0)</f>
        <v>0</v>
      </c>
      <c r="F52" s="234">
        <f>+IF(SPanno!F62+SPanno!F65&gt;SPanno!E62+SPanno!E65,SPanno!F62+SPanno!F65-SPanno!E62-SPanno!E65,0)</f>
        <v>38500</v>
      </c>
      <c r="G52" s="234">
        <f>+IF(SPanno!G62+SPanno!G65&gt;SPanno!F62+SPanno!F65,SPanno!G62+SPanno!G65-SPanno!F62-SPanno!F65,0)</f>
        <v>0</v>
      </c>
      <c r="H52" s="234">
        <f>+IF(SPanno!H62+SPanno!H65&gt;SPanno!G62+SPanno!G65,SPanno!H62+SPanno!H65-SPanno!G62-SPanno!G65,0)</f>
        <v>0</v>
      </c>
      <c r="I52" s="234">
        <f>+IF(SPanno!I62+SPanno!I65&gt;SPanno!H62+SPanno!H65,SPanno!I62+SPanno!I65-SPanno!H62-SPanno!H65,0)</f>
        <v>0</v>
      </c>
      <c r="J52" s="234">
        <f>+IF(SPanno!J62+SPanno!J65&gt;SPanno!I62+SPanno!I65,SPanno!J62+SPanno!J65-SPanno!I62-SPanno!I65,0)</f>
        <v>0</v>
      </c>
      <c r="K52" s="234">
        <f>+IF(SPanno!K62+SPanno!K65&gt;SPanno!J62+SPanno!J65,SPanno!K62+SPanno!K65-SPanno!J62-SPanno!J65,0)</f>
        <v>0</v>
      </c>
      <c r="L52" s="234">
        <f>+IF(SPanno!L62+SPanno!L65&gt;SPanno!K62+SPanno!K65,SPanno!L62+SPanno!L65-SPanno!K62-SPanno!K65,0)</f>
        <v>0</v>
      </c>
      <c r="M52" s="234">
        <f>+IF(SPanno!M62+SPanno!M65&gt;SPanno!L62+SPanno!L65,SPanno!M62+SPanno!M65-SPanno!L62-SPanno!L65,0)</f>
        <v>0</v>
      </c>
      <c r="N52" s="234">
        <f>+IF(SPanno!N62+SPanno!N65&gt;SPanno!M62+SPanno!M65,SPanno!N62+SPanno!N65-SPanno!M62-SPanno!M65,0)</f>
        <v>0</v>
      </c>
      <c r="O52" s="234">
        <f>+IF(SPanno!O62+SPanno!O65&gt;SPanno!N62+SPanno!N65,SPanno!O62+SPanno!O65-SPanno!N62-SPanno!N65,0)</f>
        <v>0</v>
      </c>
      <c r="P52" s="234">
        <f>+IF(SPanno!P62+SPanno!P65&gt;SPanno!O62+SPanno!O65,SPanno!P62+SPanno!P65-SPanno!O62-SPanno!O65,0)</f>
        <v>0</v>
      </c>
      <c r="Q52" s="234">
        <f>+IF(SPanno!Q62+SPanno!Q65&gt;SPanno!P62+SPanno!P65,SPanno!Q62+SPanno!Q65-SPanno!P62-SPanno!P65,0)</f>
        <v>0</v>
      </c>
      <c r="R52" s="234">
        <f>+IF(SPanno!R62+SPanno!R65&gt;SPanno!Q62+SPanno!Q65,SPanno!R62+SPanno!R65-SPanno!Q62-SPanno!Q65,0)</f>
        <v>0</v>
      </c>
      <c r="S52" s="234">
        <f>+IF(SPanno!S62+SPanno!S65&gt;SPanno!R62+SPanno!R65,SPanno!S62+SPanno!S65-SPanno!R62-SPanno!R65,0)</f>
        <v>0</v>
      </c>
      <c r="T52" s="234">
        <f>+IF(SPanno!T62+SPanno!T65&gt;SPanno!S62+SPanno!S65,SPanno!T62+SPanno!T65-SPanno!S62-SPanno!S65,0)</f>
        <v>0</v>
      </c>
      <c r="U52" s="234">
        <f>+IF(SPanno!U62+SPanno!U65&gt;SPanno!T62+SPanno!T65,SPanno!U62+SPanno!U65-SPanno!T62-SPanno!T65,0)</f>
        <v>0</v>
      </c>
      <c r="V52" s="234">
        <f>+IF(SPanno!V62+SPanno!V65&gt;SPanno!U62+SPanno!U65,SPanno!V62+SPanno!V65-SPanno!U62-SPanno!U65,0)</f>
        <v>0</v>
      </c>
      <c r="W52" s="234">
        <f>+IF(SPanno!W62+SPanno!W65&gt;SPanno!V62+SPanno!V65,SPanno!W62+SPanno!W65-SPanno!V62-SPanno!V65,0)</f>
        <v>0</v>
      </c>
      <c r="X52" s="234">
        <f>+IF(SPanno!X62+SPanno!X65&gt;SPanno!W62+SPanno!W65,SPanno!X62+SPanno!X65-SPanno!W62-SPanno!W65,0)</f>
        <v>0</v>
      </c>
      <c r="Y52" s="234">
        <f>+IF(SPanno!Y62+SPanno!Y65&gt;SPanno!X62+SPanno!X65,SPanno!Y62+SPanno!Y65-SPanno!X62-SPanno!X65,0)</f>
        <v>0</v>
      </c>
      <c r="Z52" s="234">
        <f>+IF(SPanno!Z62+SPanno!Z65&gt;SPanno!Y62+SPanno!Y65,SPanno!Z62+SPanno!Z65-SPanno!Y62-SPanno!Y65,0)</f>
        <v>0</v>
      </c>
      <c r="AA52" s="234">
        <f>+IF(SPanno!AA62+SPanno!AA65&gt;SPanno!Z62+SPanno!Z65,SPanno!AA62+SPanno!AA65-SPanno!Z62-SPanno!Z65,0)</f>
        <v>0</v>
      </c>
      <c r="AB52" s="234">
        <f>+IF(SPanno!AB62+SPanno!AB65&gt;SPanno!AA62+SPanno!AA65,SPanno!AB62+SPanno!AB65-SPanno!AA62-SPanno!AA65,0)</f>
        <v>0</v>
      </c>
      <c r="AC52" s="234">
        <f>+IF(SPanno!AC62+SPanno!AC65&gt;SPanno!AB62+SPanno!AB65,SPanno!AC62+SPanno!AC65-SPanno!AB62-SPanno!AB65,0)</f>
        <v>0</v>
      </c>
      <c r="AD52" s="234">
        <f>+IF(SPanno!AD62+SPanno!AD65&gt;SPanno!AC62+SPanno!AC65,SPanno!AD62+SPanno!AD65-SPanno!AC62-SPanno!AC65,0)</f>
        <v>0</v>
      </c>
      <c r="AE52" s="234">
        <f>+IF(SPanno!AE62+SPanno!AE65&gt;SPanno!AD62+SPanno!AD65,SPanno!AE62+SPanno!AE65-SPanno!AD62-SPanno!AD65,0)</f>
        <v>0</v>
      </c>
      <c r="AF52" s="234">
        <f>+IF(SPanno!AF62+SPanno!AF65&gt;SPanno!AE62+SPanno!AE65,SPanno!AF62+SPanno!AF65-SPanno!AE62-SPanno!AE65,0)</f>
        <v>0</v>
      </c>
      <c r="AG52" s="234">
        <f>+IF(SPanno!AG62+SPanno!AG65&gt;SPanno!AF62+SPanno!AF65,SPanno!AG62+SPanno!AG65-SPanno!AF62-SPanno!AF65,0)</f>
        <v>0</v>
      </c>
      <c r="AH52" s="234">
        <f>+IF(SPanno!AH62+SPanno!AH65&gt;SPanno!AG62+SPanno!AG65,SPanno!AH62+SPanno!AH65-SPanno!AG62-SPanno!AG65,0)</f>
        <v>0</v>
      </c>
      <c r="AI52" s="234">
        <f>+IF(SPanno!AI62+SPanno!AI65&gt;SPanno!AH62+SPanno!AH65,SPanno!AI62+SPanno!AI65-SPanno!AH62-SPanno!AH65,0)</f>
        <v>0</v>
      </c>
      <c r="AJ52" s="234">
        <f>+IF(SPanno!AJ62+SPanno!AJ65&gt;SPanno!AI62+SPanno!AI65,SPanno!AJ62+SPanno!AJ65-SPanno!AI62-SPanno!AI65,0)</f>
        <v>0</v>
      </c>
      <c r="AK52" s="234">
        <f>+IF(SPanno!AK62+SPanno!AK65&gt;SPanno!AJ62+SPanno!AJ65,SPanno!AK62+SPanno!AK65-SPanno!AJ62-SPanno!AJ65,0)</f>
        <v>0</v>
      </c>
      <c r="AL52" s="234">
        <f>+IF(SPanno!AL62+SPanno!AL65&gt;SPanno!AK62+SPanno!AK65,SPanno!AL62+SPanno!AL65-SPanno!AK62-SPanno!AK65,0)</f>
        <v>0</v>
      </c>
      <c r="AM52" s="234">
        <f>+IF(SPanno!AM62+SPanno!AM65&gt;SPanno!AL62+SPanno!AL65,SPanno!AM62+SPanno!AM65-SPanno!AL62-SPanno!AL65,0)</f>
        <v>0</v>
      </c>
      <c r="AN52" s="234"/>
    </row>
    <row r="53" spans="2:40" x14ac:dyDescent="0.25">
      <c r="C53" t="s">
        <v>367</v>
      </c>
      <c r="D53" s="234">
        <f>+IF(SPanno!C62+SPanno!C65&gt;SPanno!D62+SPanno!D65,-(SPanno!C62+SPanno!C65)+(SPanno!D62+SPanno!D65),0)</f>
        <v>-500</v>
      </c>
      <c r="E53" s="234">
        <f>+IF(SPanno!D62+SPanno!D65&gt;SPanno!E62+SPanno!E65,-(SPanno!D62+SPanno!D65)+(SPanno!E62+SPanno!E65),0)</f>
        <v>-500</v>
      </c>
      <c r="F53" s="234">
        <f>+IF(SPanno!E62+SPanno!E65&gt;SPanno!F62+SPanno!F65,-(SPanno!E62+SPanno!E65)+(SPanno!F62+SPanno!F65),0)</f>
        <v>0</v>
      </c>
      <c r="G53" s="234">
        <f>+IF(SPanno!F62+SPanno!F65&gt;SPanno!G62+SPanno!G65,-(SPanno!F62+SPanno!F65)+(SPanno!G62+SPanno!G65),0)</f>
        <v>-1267.4811943581881</v>
      </c>
      <c r="H53" s="234">
        <f>+IF(SPanno!G62+SPanno!G65&gt;SPanno!H62+SPanno!H65,-(SPanno!G62+SPanno!G65)+(SPanno!H62+SPanno!H65),0)</f>
        <v>-1313.5300660196808</v>
      </c>
      <c r="I53" s="234">
        <f>+IF(SPanno!H62+SPanno!H65&gt;SPanno!I62+SPanno!I65,-(SPanno!H62+SPanno!H65)+(SPanno!I62+SPanno!I65),0)</f>
        <v>-1362.3418699808681</v>
      </c>
      <c r="J53" s="234">
        <f>+IF(SPanno!I62+SPanno!I65&gt;SPanno!J62+SPanno!J65,-(SPanno!I62+SPanno!I65)+(SPanno!J62+SPanno!J65),0)</f>
        <v>-1414.0823821797167</v>
      </c>
      <c r="K53" s="234">
        <f>+IF(SPanno!J62+SPanno!J65&gt;SPanno!K62+SPanno!K65,-(SPanno!J62+SPanno!J65)+(SPanno!K62+SPanno!K65),0)</f>
        <v>-1468.9273251104969</v>
      </c>
      <c r="L53" s="234">
        <f>+IF(SPanno!K62+SPanno!K65&gt;SPanno!L62+SPanno!L65,-(SPanno!K62+SPanno!K65)+(SPanno!L62+SPanno!L65),0)</f>
        <v>-1527.0629646171292</v>
      </c>
      <c r="M53" s="234">
        <f>+IF(SPanno!L62+SPanno!L65&gt;SPanno!M62+SPanno!M65,-(SPanno!L62+SPanno!L65)+(SPanno!M62+SPanno!M65),0)</f>
        <v>-1588.6867424941556</v>
      </c>
      <c r="N53" s="234">
        <f>+IF(SPanno!M62+SPanno!M65&gt;SPanno!N62+SPanno!N65,-(SPanno!M62+SPanno!M65)+(SPanno!N62+SPanno!N65),0)</f>
        <v>-1654.0079470438068</v>
      </c>
      <c r="O53" s="234">
        <f>+IF(SPanno!N62+SPanno!N65&gt;SPanno!O62+SPanno!O65,-(SPanno!N62+SPanno!N65)+(SPanno!O62+SPanno!O65),0)</f>
        <v>-1723.2484238664329</v>
      </c>
      <c r="P53" s="234">
        <f>+IF(SPanno!O62+SPanno!O65&gt;SPanno!P62+SPanno!P65,-(SPanno!O62+SPanno!O65)+(SPanno!P62+SPanno!P65),0)</f>
        <v>-1796.6433292984184</v>
      </c>
      <c r="Q53" s="234">
        <f>+IF(SPanno!P62+SPanno!P65&gt;SPanno!Q62+SPanno!Q65,-(SPanno!P62+SPanno!P65)+(SPanno!Q62+SPanno!Q65),0)</f>
        <v>-1874.4419290563274</v>
      </c>
      <c r="R53" s="234">
        <f>+IF(SPanno!Q62+SPanno!Q65&gt;SPanno!R62+SPanno!R65,-(SPanno!Q62+SPanno!Q65)+(SPanno!R62+SPanno!R65),0)</f>
        <v>-1956.9084447997047</v>
      </c>
      <c r="S53" s="234">
        <f>+IF(SPanno!R62+SPanno!R65&gt;SPanno!S62+SPanno!S65,-(SPanno!R62+SPanno!R65)+(SPanno!S62+SPanno!S65),0)</f>
        <v>-2044.3229514876875</v>
      </c>
      <c r="T53" s="234">
        <f>+IF(SPanno!S62+SPanno!S65&gt;SPanno!T62+SPanno!T65,-(SPanno!S62+SPanno!S65)+(SPanno!T62+SPanno!T65),0)</f>
        <v>-2136.9823285769453</v>
      </c>
      <c r="U53" s="234">
        <f>+IF(SPanno!T62+SPanno!T65&gt;SPanno!U62+SPanno!U65,-(SPanno!T62+SPanno!T65)+(SPanno!U62+SPanno!U65),0)</f>
        <v>-2235.2012682915665</v>
      </c>
      <c r="V53" s="234">
        <f>+IF(SPanno!U62+SPanno!U65&gt;SPanno!V62+SPanno!V65,-(SPanno!U62+SPanno!U65)+(SPanno!V62+SPanno!V65),0)</f>
        <v>-2339.3133443890583</v>
      </c>
      <c r="W53" s="234">
        <f>+IF(SPanno!V62+SPanno!V65&gt;SPanno!W62+SPanno!W65,-(SPanno!V62+SPanno!V65)+(SPanno!W62+SPanno!W65),0)</f>
        <v>-2449.6721450524028</v>
      </c>
      <c r="X53" s="234">
        <f>+IF(SPanno!W62+SPanno!W65&gt;SPanno!X62+SPanno!X65,-(SPanno!W62+SPanno!W65)+(SPanno!X62+SPanno!X65),0)</f>
        <v>-2566.6524737555465</v>
      </c>
      <c r="Y53" s="234">
        <f>+IF(SPanno!X62+SPanno!X65&gt;SPanno!Y62+SPanno!Y65,-(SPanno!X62+SPanno!X65)+(SPanno!Y62+SPanno!Y65),0)</f>
        <v>-2690.6516221808815</v>
      </c>
      <c r="Z53" s="234">
        <f>+IF(SPanno!Y62+SPanno!Y65&gt;SPanno!Z62+SPanno!Z65,-(SPanno!Y62+SPanno!Y65)+(SPanno!Z62+SPanno!Z65),0)</f>
        <v>-2822.0907195117325</v>
      </c>
      <c r="AA53" s="234">
        <f>+IF(SPanno!Z62+SPanno!Z65&gt;SPanno!AA62+SPanno!AA65,-(SPanno!Z62+SPanno!Z65)+(SPanno!AA62+SPanno!AA65),0)</f>
        <v>-2961.4161626824362</v>
      </c>
      <c r="AB53" s="234">
        <f>+IF(SPanno!AA62+SPanno!AA65&gt;SPanno!AB62+SPanno!AB65,-(SPanno!AA62+SPanno!AA65)+(SPanno!AB62+SPanno!AB65),0)</f>
        <v>-2609.1011324433803</v>
      </c>
      <c r="AC53" s="234">
        <f>+IF(SPanno!AB62+SPanno!AB65&gt;SPanno!AC62+SPanno!AC65,-(SPanno!AB62+SPanno!AB65)+(SPanno!AC62+SPanno!AC65),0)</f>
        <v>-2765.6472003899835</v>
      </c>
      <c r="AD53" s="234">
        <f>+IF(SPanno!AC62+SPanno!AC65&gt;SPanno!AD62+SPanno!AD65,-(SPanno!AC62+SPanno!AC65)+(SPanno!AD62+SPanno!AD65),0)</f>
        <v>-2931.5860324133828</v>
      </c>
      <c r="AE53" s="234">
        <f>+IF(SPanno!AD62+SPanno!AD65&gt;SPanno!AE62+SPanno!AE65,-(SPanno!AD62+SPanno!AD65)+(SPanno!AE62+SPanno!AE65),0)</f>
        <v>-7.0940586738288403E-11</v>
      </c>
      <c r="AF53" s="234">
        <f>+IF(SPanno!AE62+SPanno!AE65&gt;SPanno!AF62+SPanno!AF65,-(SPanno!AE62+SPanno!AE65)+(SPanno!AF62+SPanno!AF65),0)</f>
        <v>0</v>
      </c>
      <c r="AG53" s="234">
        <f>+IF(SPanno!AF62+SPanno!AF65&gt;SPanno!AG62+SPanno!AG65,-(SPanno!AF62+SPanno!AF65)+(SPanno!AG62+SPanno!AG65),0)</f>
        <v>0</v>
      </c>
      <c r="AH53" s="234">
        <f>+IF(SPanno!AG62+SPanno!AG65&gt;SPanno!AH62+SPanno!AH65,-(SPanno!AG62+SPanno!AG65)+(SPanno!AH62+SPanno!AH65),0)</f>
        <v>0</v>
      </c>
      <c r="AI53" s="234">
        <f>+IF(SPanno!AH62+SPanno!AH65&gt;SPanno!AI62+SPanno!AI65,-(SPanno!AH62+SPanno!AH65)+(SPanno!AI62+SPanno!AI65),0)</f>
        <v>0</v>
      </c>
      <c r="AJ53" s="234">
        <f>+IF(SPanno!AI62+SPanno!AI65&gt;SPanno!AJ62+SPanno!AJ65,-(SPanno!AI62+SPanno!AI65)+(SPanno!AJ62+SPanno!AJ65),0)</f>
        <v>0</v>
      </c>
      <c r="AK53" s="234">
        <f>+IF(SPanno!AJ62+SPanno!AJ65&gt;SPanno!AK62+SPanno!AK65,-(SPanno!AJ62+SPanno!AJ65)+(SPanno!AK62+SPanno!AK65),0)</f>
        <v>0</v>
      </c>
      <c r="AL53" s="234">
        <f>+IF(SPanno!AK62+SPanno!AK65&gt;SPanno!AL62+SPanno!AL65,-(SPanno!AK62+SPanno!AK65)+(SPanno!AL62+SPanno!AL65),0)</f>
        <v>0</v>
      </c>
      <c r="AM53" s="234">
        <f>+IF(SPanno!AL62+SPanno!AL65&gt;SPanno!AM62+SPanno!AM65,-(SPanno!AL62+SPanno!AL65)+(SPanno!AM62+SPanno!AM65),0)</f>
        <v>0</v>
      </c>
      <c r="AN53" s="234"/>
    </row>
    <row r="54" spans="2:40" x14ac:dyDescent="0.25">
      <c r="C54" t="s">
        <v>374</v>
      </c>
      <c r="D54" s="234">
        <f>+((SPanno!D67+CEanno!C63+CEanno!C62-SPanno!C67)+(SPanno!C42-SPanno!D42))</f>
        <v>0</v>
      </c>
      <c r="E54" s="234">
        <f>+((SPanno!E67+CEanno!D63+CEanno!D62-SPanno!D67)+(SPanno!D42-SPanno!E42))</f>
        <v>0</v>
      </c>
      <c r="F54" s="234">
        <f>+((SPanno!F67+CEanno!E63+CEanno!E62-SPanno!E67)+(SPanno!E42-SPanno!F42))</f>
        <v>0</v>
      </c>
      <c r="G54" s="234">
        <f>+((SPanno!G67+CEanno!F63+CEanno!F62-SPanno!F67)+(SPanno!F42-SPanno!G42))</f>
        <v>0</v>
      </c>
      <c r="H54" s="234">
        <f>+((SPanno!H67+CEanno!G63+CEanno!G62-SPanno!G67)+(SPanno!G42-SPanno!H42))</f>
        <v>50000</v>
      </c>
      <c r="I54" s="234">
        <f>+((SPanno!I67+CEanno!H63+CEanno!H62-SPanno!H67)+(SPanno!H42-SPanno!I42))</f>
        <v>0</v>
      </c>
      <c r="J54" s="234">
        <f>+((SPanno!J67+CEanno!I63+CEanno!I62-SPanno!I67)+(SPanno!I42-SPanno!J42))</f>
        <v>0</v>
      </c>
      <c r="K54" s="234">
        <f>+((SPanno!K67+CEanno!J63+CEanno!J62-SPanno!J67)+(SPanno!J42-SPanno!K42))</f>
        <v>0</v>
      </c>
      <c r="L54" s="234">
        <f>+((SPanno!L67+CEanno!K63+CEanno!K62-SPanno!K67)+(SPanno!K42-SPanno!L42))</f>
        <v>0</v>
      </c>
      <c r="M54" s="234">
        <f>+((SPanno!M67+CEanno!L63+CEanno!L62-SPanno!L67)+(SPanno!L42-SPanno!M42))</f>
        <v>0</v>
      </c>
      <c r="N54" s="234">
        <f>+((SPanno!N67+CEanno!M63+CEanno!M62-SPanno!M67)+(SPanno!M42-SPanno!N42))</f>
        <v>0</v>
      </c>
      <c r="O54" s="234">
        <f>+((SPanno!O67+CEanno!N63+CEanno!N62-SPanno!N67)+(SPanno!N42-SPanno!O42))</f>
        <v>0</v>
      </c>
      <c r="P54" s="234">
        <f>+((SPanno!P67+CEanno!O63+CEanno!O62-SPanno!O67)+(SPanno!O42-SPanno!P42))</f>
        <v>0</v>
      </c>
      <c r="Q54" s="234">
        <f>+((SPanno!Q67+CEanno!P63+CEanno!P62-SPanno!P67)+(SPanno!P42-SPanno!Q42))</f>
        <v>50000</v>
      </c>
      <c r="R54" s="234">
        <f>+((SPanno!R67+CEanno!Q63+CEanno!Q62-SPanno!Q67)+(SPanno!Q42-SPanno!R42))</f>
        <v>0</v>
      </c>
      <c r="S54" s="234">
        <f>+((SPanno!S67+CEanno!R63+CEanno!R62-SPanno!R67)+(SPanno!R42-SPanno!S42))</f>
        <v>0</v>
      </c>
      <c r="T54" s="234">
        <f>+((SPanno!T67+CEanno!S63+CEanno!S62-SPanno!S67)+(SPanno!S42-SPanno!T42))</f>
        <v>0</v>
      </c>
      <c r="U54" s="234">
        <f>+((SPanno!U67+CEanno!T63+CEanno!T62-SPanno!T67)+(SPanno!T42-SPanno!U42))</f>
        <v>0</v>
      </c>
      <c r="V54" s="234">
        <f>+((SPanno!V67+CEanno!U63+CEanno!U62-SPanno!U67)+(SPanno!U42-SPanno!V42))</f>
        <v>0</v>
      </c>
      <c r="W54" s="234">
        <f>+((SPanno!W67+CEanno!V63+CEanno!V62-SPanno!V67)+(SPanno!V42-SPanno!W42))</f>
        <v>0</v>
      </c>
      <c r="X54" s="234">
        <f>+((SPanno!X67+CEanno!W63+CEanno!W62-SPanno!W67)+(SPanno!W42-SPanno!X42))</f>
        <v>0</v>
      </c>
      <c r="Y54" s="234">
        <f>+((SPanno!Y67+CEanno!X63+CEanno!X62-SPanno!X67)+(SPanno!X42-SPanno!Y42))</f>
        <v>0</v>
      </c>
      <c r="Z54" s="234">
        <f>+((SPanno!Z67+CEanno!Y63+CEanno!Y62-SPanno!Y67)+(SPanno!Y42-SPanno!Z42))</f>
        <v>0</v>
      </c>
      <c r="AA54" s="234">
        <f>+((SPanno!AA67+CEanno!Z63+CEanno!Z62-SPanno!Z67)+(SPanno!Z42-SPanno!AA42))</f>
        <v>0</v>
      </c>
      <c r="AB54" s="234">
        <f>+((SPanno!AB67+CEanno!AA63+CEanno!AA62-SPanno!AA67)+(SPanno!AA42-SPanno!AB42))</f>
        <v>0</v>
      </c>
      <c r="AC54" s="234">
        <f>+((SPanno!AC67+CEanno!AB63+CEanno!AB62-SPanno!AB67)+(SPanno!AB42-SPanno!AC42))</f>
        <v>0</v>
      </c>
      <c r="AD54" s="234">
        <f>+((SPanno!AD67+CEanno!AC63+CEanno!AC62-SPanno!AC67)+(SPanno!AC42-SPanno!AD42))</f>
        <v>0</v>
      </c>
      <c r="AE54" s="234">
        <f>+((SPanno!AE67+CEanno!AD63+CEanno!AD62-SPanno!AD67)+(SPanno!AD42-SPanno!AE42))</f>
        <v>0</v>
      </c>
      <c r="AF54" s="234">
        <f>+((SPanno!AF67+CEanno!AE63+CEanno!AE62-SPanno!AE67)+(SPanno!AE42-SPanno!AF42))</f>
        <v>0</v>
      </c>
      <c r="AG54" s="234">
        <f>+((SPanno!AG67+CEanno!AF63+CEanno!AF62-SPanno!AF67)+(SPanno!AF42-SPanno!AG42))</f>
        <v>0</v>
      </c>
      <c r="AH54" s="234">
        <f>+((SPanno!AH67+CEanno!AG63+CEanno!AG62-SPanno!AG67)+(SPanno!AG42-SPanno!AH42))</f>
        <v>0</v>
      </c>
      <c r="AI54" s="234">
        <f>+((SPanno!AI67+CEanno!AH63+CEanno!AH62-SPanno!AH67)+(SPanno!AH42-SPanno!AI42))</f>
        <v>0</v>
      </c>
      <c r="AJ54" s="234">
        <f>+((SPanno!AJ67+CEanno!AI63+CEanno!AI62-SPanno!AI67)+(SPanno!AI42-SPanno!AJ42))</f>
        <v>0</v>
      </c>
      <c r="AK54" s="234">
        <f>+((SPanno!AK67+CEanno!AJ63+CEanno!AJ62-SPanno!AJ67)+(SPanno!AJ42-SPanno!AK42))</f>
        <v>0</v>
      </c>
      <c r="AL54" s="234">
        <f>+((SPanno!AL67+CEanno!AK63+CEanno!AK62-SPanno!AK67)+(SPanno!AK42-SPanno!AL42))</f>
        <v>0</v>
      </c>
      <c r="AM54" s="234">
        <f>+((SPanno!AM67+CEanno!AL63+CEanno!AL62-SPanno!AL67)+(SPanno!AL42-SPanno!AM42))</f>
        <v>0</v>
      </c>
      <c r="AN54" s="234"/>
    </row>
    <row r="55" spans="2:40" x14ac:dyDescent="0.25"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</row>
    <row r="56" spans="2:40" x14ac:dyDescent="0.25">
      <c r="B56" s="268" t="s">
        <v>368</v>
      </c>
      <c r="C56" s="268" t="s">
        <v>368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</row>
    <row r="57" spans="2:40" x14ac:dyDescent="0.25">
      <c r="C57" t="s">
        <v>369</v>
      </c>
      <c r="D57" s="234">
        <f>+IF(SPanno!D70+SPanno!D71+SPanno!D72&gt;SPanno!C70+SPanno!C71+SPanno!C72,(SPanno!D70+SPanno!D71+SPanno!D72)-(SPanno!C70+SPanno!C71+SPanno!C72),0)</f>
        <v>10000</v>
      </c>
      <c r="E57" s="234">
        <f>+IF(SPanno!E70+SPanno!E71+SPanno!E72&gt;SPanno!D70+SPanno!D71+SPanno!D72,(SPanno!E70+SPanno!E71+SPanno!E72)-(SPanno!D70+SPanno!D71+SPanno!D72),0)</f>
        <v>0</v>
      </c>
      <c r="F57" s="234">
        <f>+IF(SPanno!F70+SPanno!F71+SPanno!F72&gt;SPanno!E70+SPanno!E71+SPanno!E72,(SPanno!F70+SPanno!F71+SPanno!F72)-(SPanno!E70+SPanno!E71+SPanno!E72),0)</f>
        <v>0</v>
      </c>
      <c r="G57" s="234">
        <f>+IF(SPanno!G70+SPanno!G71+SPanno!G72&gt;SPanno!F70-SPanno!F71-SPanno!F72,(SPanno!G70+SPanno!G71+SPanno!G72)-(SPanno!F70+SPanno!F71+SPanno!F72),0)</f>
        <v>0</v>
      </c>
      <c r="H57" s="234">
        <f>+IF(SPanno!H70+SPanno!H71+SPanno!H72&gt;SPanno!G70+SPanno!G71+SPanno!G72,(SPanno!H70+SPanno!H71+SPanno!H72)-(SPanno!G70+SPanno!G71+SPanno!G72),0)</f>
        <v>0</v>
      </c>
      <c r="I57" s="234">
        <f>+IF(SPanno!I70+SPanno!I71+SPanno!I72&gt;SPanno!H70+SPanno!H71+SPanno!H72,(SPanno!I70+SPanno!I71+SPanno!I72)-(SPanno!H70+SPanno!H71+SPanno!H72),0)</f>
        <v>0</v>
      </c>
      <c r="J57" s="234">
        <f>+IF(SPanno!J70+SPanno!J71+SPanno!J72&gt;SPanno!I70+SPanno!I71+SPanno!I72,(SPanno!J70+SPanno!J71+SPanno!J72)-(SPanno!I70+SPanno!I71+SPanno!I72),0)</f>
        <v>0</v>
      </c>
      <c r="K57" s="234">
        <f>+IF(SPanno!K70+SPanno!K71+SPanno!K72&gt;SPanno!J70+SPanno!J71+SPanno!J72,(SPanno!K70+SPanno!K71+SPanno!K72)-(SPanno!J70+SPanno!J71+SPanno!J72),0)</f>
        <v>0</v>
      </c>
      <c r="L57" s="234">
        <f>+IF(SPanno!L70+SPanno!L71+SPanno!L72&gt;SPanno!K70+SPanno!K71+SPanno!K72,(SPanno!L70+SPanno!L71+SPanno!L72)-(SPanno!K70+SPanno!K71+SPanno!K72),0)</f>
        <v>0</v>
      </c>
      <c r="M57" s="234">
        <f>+IF(SPanno!M70+SPanno!M71+SPanno!M72&gt;SPanno!L70+SPanno!L71+SPanno!L72,(SPanno!M70+SPanno!M71+SPanno!M72)-(SPanno!L70+SPanno!L71+SPanno!L72),0)</f>
        <v>0</v>
      </c>
      <c r="N57" s="234">
        <f>+IF(SPanno!N70+SPanno!N71+SPanno!N72&gt;SPanno!M70+SPanno!M71+SPanno!M72,(SPanno!N70+SPanno!N71+SPanno!N72)-(SPanno!M70+SPanno!M71+SPanno!M72),0)</f>
        <v>0</v>
      </c>
      <c r="O57" s="234">
        <f>+IF(SPanno!O70+SPanno!O71+SPanno!O72&gt;SPanno!N70+SPanno!N71+SPanno!N72,(SPanno!O70+SPanno!O71+SPanno!O72)-(SPanno!N70+SPanno!N71+SPanno!N72),0)</f>
        <v>0</v>
      </c>
      <c r="P57" s="234">
        <f>+IF(SPanno!P70+SPanno!P71+SPanno!P72&gt;SPanno!O70+SPanno!O71+SPanno!O72,(SPanno!P70+SPanno!P71+SPanno!P72)-(SPanno!O70+SPanno!O71+SPanno!O72),0)</f>
        <v>0</v>
      </c>
      <c r="Q57" s="234">
        <f>+IF(SPanno!Q70+SPanno!Q71+SPanno!Q72&gt;SPanno!P70+SPanno!P71+SPanno!P72,(SPanno!Q70+SPanno!Q71+SPanno!Q72)-(SPanno!P70+SPanno!P71+SPanno!P72),0)</f>
        <v>0</v>
      </c>
      <c r="R57" s="234">
        <f>+IF(SPanno!R70+SPanno!R71+SPanno!R72&gt;SPanno!Q70+SPanno!Q71+SPanno!Q72,(SPanno!R70+SPanno!R71+SPanno!R72)-(SPanno!Q70+SPanno!Q71+SPanno!Q72),0)</f>
        <v>0</v>
      </c>
      <c r="S57" s="234">
        <f>+IF(SPanno!S70+SPanno!S71+SPanno!S72&gt;SPanno!R70+SPanno!R71+SPanno!R72,(SPanno!S70+SPanno!S71+SPanno!S72)-(SPanno!R70+SPanno!R71+SPanno!R72),0)</f>
        <v>0</v>
      </c>
      <c r="T57" s="234">
        <f>+IF(SPanno!T70+SPanno!T71+SPanno!T72&gt;SPanno!S70+SPanno!S71+SPanno!S72,(SPanno!T70+SPanno!T71+SPanno!T72)-(SPanno!S70+SPanno!S71+SPanno!S72),0)</f>
        <v>0</v>
      </c>
      <c r="U57" s="234">
        <f>+IF(SPanno!U70+SPanno!U71+SPanno!U72&gt;SPanno!T70+SPanno!T71+SPanno!T72,(SPanno!U70+SPanno!U71+SPanno!U72)-(SPanno!T70+SPanno!T71+SPanno!T72),0)</f>
        <v>0</v>
      </c>
      <c r="V57" s="234">
        <f>+IF(SPanno!V70+SPanno!V71+SPanno!V72&gt;SPanno!U70+SPanno!U71+SPanno!U72,(SPanno!V70+SPanno!V71+SPanno!V72)-(SPanno!U70+SPanno!U71+SPanno!U72),0)</f>
        <v>0</v>
      </c>
      <c r="W57" s="234">
        <f>+IF(SPanno!W70+SPanno!W71+SPanno!W72&gt;SPanno!V70+SPanno!V71+SPanno!V72,(SPanno!W70+SPanno!W71+SPanno!W72)-(SPanno!V70+SPanno!V71+SPanno!V72),0)</f>
        <v>0</v>
      </c>
      <c r="X57" s="234">
        <f>+IF(SPanno!X70+SPanno!X71+SPanno!X72&gt;SPanno!W70+SPanno!W71+SPanno!W72,(SPanno!X70+SPanno!X71+SPanno!X72)-(SPanno!W70+SPanno!W71+SPanno!W72),0)</f>
        <v>0</v>
      </c>
      <c r="Y57" s="234">
        <f>+IF(SPanno!Y70+SPanno!Y71+SPanno!Y72&gt;SPanno!X70+SPanno!X71+SPanno!X72,(SPanno!Y70+SPanno!Y71+SPanno!Y72)-(SPanno!X70+SPanno!X71+SPanno!X72),0)</f>
        <v>0</v>
      </c>
      <c r="Z57" s="234">
        <f>+IF(SPanno!Z70+SPanno!Z71+SPanno!Z72&gt;SPanno!Y70+SPanno!Y71+SPanno!Y72,(SPanno!Z70+SPanno!Z71+SPanno!Z72)-(SPanno!Y70+SPanno!Y71+SPanno!Y72),0)</f>
        <v>0</v>
      </c>
      <c r="AA57" s="234">
        <f>+IF(SPanno!AA70+SPanno!AA71+SPanno!AA72&gt;SPanno!Z70+SPanno!Z71+SPanno!Z72,(SPanno!AA70+SPanno!AA71+SPanno!AA72)-(SPanno!Z70+SPanno!Z71+SPanno!Z72),0)</f>
        <v>0</v>
      </c>
      <c r="AB57" s="234">
        <f>+IF(SPanno!AB70+SPanno!AB71+SPanno!AB72&gt;SPanno!AA70+SPanno!AA71+SPanno!AA72,(SPanno!AB70+SPanno!AB71+SPanno!AB72)-(SPanno!AA70+SPanno!AA71+SPanno!AA72),0)</f>
        <v>0</v>
      </c>
      <c r="AC57" s="234">
        <f>+IF(SPanno!AC70+SPanno!AC71+SPanno!AC72&gt;SPanno!AB70+SPanno!AB71+SPanno!AB72,(SPanno!AC70+SPanno!AC71+SPanno!AC72)-(SPanno!AB70+SPanno!AB71+SPanno!AB72),0)</f>
        <v>0</v>
      </c>
      <c r="AD57" s="234">
        <f>+IF(SPanno!AD70+SPanno!AD71+SPanno!AD72&gt;SPanno!AC70+SPanno!AC71+SPanno!AC72,(SPanno!AD70+SPanno!AD71+SPanno!AD72)-(SPanno!AC70+SPanno!AC71+SPanno!AC72),0)</f>
        <v>0</v>
      </c>
      <c r="AE57" s="234">
        <f>+IF(SPanno!AE70+SPanno!AE71+SPanno!AE72&gt;SPanno!AD70+SPanno!AD71+SPanno!AD72,(SPanno!AE70+SPanno!AE71+SPanno!AE72)-(SPanno!AD70+SPanno!AD71+SPanno!AD72),0)</f>
        <v>0</v>
      </c>
      <c r="AF57" s="234">
        <f>+IF(SPanno!AF70+SPanno!AF71+SPanno!AF72&gt;SPanno!AE70+SPanno!AE71+SPanno!AE72,(SPanno!AF70+SPanno!AF71+SPanno!AF72)-(SPanno!AE70+SPanno!AE71+SPanno!AE72),0)</f>
        <v>0</v>
      </c>
      <c r="AG57" s="234">
        <f>+IF(SPanno!AG70+SPanno!AG71+SPanno!AG72&gt;SPanno!AF70+SPanno!AF71+SPanno!AF72,(SPanno!AG70+SPanno!AG71+SPanno!AG72)-(SPanno!AF70+SPanno!AF71+SPanno!AF72),0)</f>
        <v>0</v>
      </c>
      <c r="AH57" s="234">
        <f>+IF(SPanno!AH70+SPanno!AH71+SPanno!AH72&gt;SPanno!AG70+SPanno!AG71+SPanno!AG72,(SPanno!AH70+SPanno!AH71+SPanno!AH72)-(SPanno!AG70+SPanno!AG71+SPanno!AG72),0)</f>
        <v>0</v>
      </c>
      <c r="AI57" s="234">
        <f>+IF(SPanno!AI70+SPanno!AI71+SPanno!AI72&gt;SPanno!AH70+SPanno!AH71+SPanno!AH72,(SPanno!AI70+SPanno!AI71+SPanno!AI72)-(SPanno!AH70+SPanno!AH71+SPanno!AH72),0)</f>
        <v>0</v>
      </c>
      <c r="AJ57" s="234">
        <f>+IF(SPanno!AJ70+SPanno!AJ71+SPanno!AJ72&gt;SPanno!AI70+SPanno!AI71+SPanno!AI72,(SPanno!AJ70+SPanno!AJ71+SPanno!AJ72)-(SPanno!AI70+SPanno!AI71+SPanno!AI72),0)</f>
        <v>0</v>
      </c>
      <c r="AK57" s="234">
        <f>+IF(SPanno!AK70+SPanno!AK71+SPanno!AK72&gt;SPanno!AJ70+SPanno!AJ71+SPanno!AJ72,(SPanno!AK70+SPanno!AK71+SPanno!AK72)-(SPanno!AJ70+SPanno!AJ71+SPanno!AJ72),0)</f>
        <v>0</v>
      </c>
      <c r="AL57" s="234">
        <f>+IF(SPanno!AL70+SPanno!AL71+SPanno!AL72&gt;SPanno!AK70+SPanno!AK71+SPanno!AK72,(SPanno!AL70+SPanno!AL71+SPanno!AL72)-(SPanno!AK70+SPanno!AK71+SPanno!AK72),0)</f>
        <v>0</v>
      </c>
      <c r="AM57" s="234">
        <f>+IF(SPanno!AM70+SPanno!AM71+SPanno!AM72&gt;SPanno!AL70+SPanno!AL71+SPanno!AL72,(SPanno!AM70+SPanno!AM71+SPanno!AM72)-(SPanno!AL70+SPanno!AL71+SPanno!AL72),0)</f>
        <v>0</v>
      </c>
      <c r="AN57" s="234"/>
    </row>
    <row r="58" spans="2:40" x14ac:dyDescent="0.25">
      <c r="C58" t="s">
        <v>370</v>
      </c>
      <c r="D58" s="234">
        <f>+IF(SPanno!C70+SPanno!C71+SPanno!C72&gt;SPanno!D70+SPanno!D71+SPanno!D72,_xludf.sum(SPanno!D70:D72)-_xludf.sum(SPanno!C70:C72),0)</f>
        <v>0</v>
      </c>
      <c r="E58" s="234">
        <f>+IF(SPanno!D70+SPanno!D71+SPanno!D72&gt;SPanno!E70+SPanno!E71+SPanno!E72,_xludf.sum(SPanno!E70:E72)-_xludf.sum(SPanno!D70:D72),0)</f>
        <v>0</v>
      </c>
      <c r="F58" s="234">
        <f>+IF(SPanno!E70+SPanno!E71+SPanno!E72&gt;SPanno!F70+SPanno!F71+SPanno!F72,_xludf.sum(SPanno!F70:F72)-_xludf.sum(SPanno!E70:E72),0)</f>
        <v>0</v>
      </c>
      <c r="G58" s="234">
        <f>+IF(SPanno!F70+SPanno!F71+SPanno!F72&gt;SPanno!G70+SPanno!G71+SPanno!G72,_xludf.sum(SPanno!G70:G72)-_xludf.sum(SPanno!F70:F72),0)</f>
        <v>0</v>
      </c>
      <c r="H58" s="234">
        <f>+IF(SPanno!G70+SPanno!G71+SPanno!G72&gt;SPanno!H70+SPanno!H71+SPanno!H72,_xludf.sum(SPanno!H70:H72)-_xludf.sum(SPanno!G70:G72),0)</f>
        <v>0</v>
      </c>
      <c r="I58" s="234">
        <f>+IF(SPanno!H70+SPanno!H71+SPanno!H72&gt;SPanno!I70+SPanno!I71+SPanno!I72,_xludf.sum(SPanno!I70:I72)-_xludf.sum(SPanno!H70:H72),0)</f>
        <v>0</v>
      </c>
      <c r="J58" s="234">
        <f>+IF(SPanno!I70+SPanno!I71+SPanno!I72&gt;SPanno!J70+SPanno!J71+SPanno!J72,_xludf.sum(SPanno!J70:J72)-_xludf.sum(SPanno!I70:I72),0)</f>
        <v>0</v>
      </c>
      <c r="K58" s="234">
        <f>+IF(SPanno!J70+SPanno!J71+SPanno!J72&gt;SPanno!K70+SPanno!K71+SPanno!K72,_xludf.sum(SPanno!K70:K72)-_xludf.sum(SPanno!J70:J72),0)</f>
        <v>0</v>
      </c>
      <c r="L58" s="234">
        <f>+IF(SPanno!K70+SPanno!K71+SPanno!K72&gt;SPanno!L70+SPanno!L71+SPanno!L72,_xludf.sum(SPanno!L70:L72)-_xludf.sum(SPanno!K70:K72),0)</f>
        <v>0</v>
      </c>
      <c r="M58" s="234">
        <f>+IF(SPanno!L70+SPanno!L71+SPanno!L72&gt;SPanno!M70+SPanno!M71+SPanno!M72,_xludf.sum(SPanno!M70:M72)-_xludf.sum(SPanno!L70:L72),0)</f>
        <v>0</v>
      </c>
      <c r="N58" s="234">
        <f>+IF(SPanno!M70+SPanno!M71+SPanno!M72&gt;SPanno!N70+SPanno!N71+SPanno!N72,_xludf.sum(SPanno!N70:N72)-_xludf.sum(SPanno!M70:M72),0)</f>
        <v>0</v>
      </c>
      <c r="O58" s="234">
        <f>+IF(SPanno!N70+SPanno!N71+SPanno!N72&gt;SPanno!O70+SPanno!O71+SPanno!O72,_xludf.sum(SPanno!O70:O72)-_xludf.sum(SPanno!N70:N72),0)</f>
        <v>0</v>
      </c>
      <c r="P58" s="234">
        <f>+IF(SPanno!O70+SPanno!O71+SPanno!O72&gt;SPanno!P70+SPanno!P71+SPanno!P72,_xludf.sum(SPanno!P70:P72)-_xludf.sum(SPanno!O70:O72),0)</f>
        <v>0</v>
      </c>
      <c r="Q58" s="234">
        <f>+IF(SPanno!P70+SPanno!P71+SPanno!P72&gt;SPanno!Q70+SPanno!Q71+SPanno!Q72,_xludf.sum(SPanno!Q70:Q72)-_xludf.sum(SPanno!P70:P72),0)</f>
        <v>0</v>
      </c>
      <c r="R58" s="234">
        <f>+IF(SPanno!Q70+SPanno!Q71+SPanno!Q72&gt;SPanno!R70+SPanno!R71+SPanno!R72,_xludf.sum(SPanno!R70:R72)-_xludf.sum(SPanno!Q70:Q72),0)</f>
        <v>0</v>
      </c>
      <c r="S58" s="234">
        <f>+IF(SPanno!R70+SPanno!R71+SPanno!R72&gt;SPanno!S70+SPanno!S71+SPanno!S72,_xludf.sum(SPanno!S70:S72)-_xludf.sum(SPanno!R70:R72),0)</f>
        <v>0</v>
      </c>
      <c r="T58" s="234">
        <f>+IF(SPanno!S70+SPanno!S71+SPanno!S72&gt;SPanno!T70+SPanno!T71+SPanno!T72,_xludf.sum(SPanno!T70:T72)-_xludf.sum(SPanno!S70:S72),0)</f>
        <v>0</v>
      </c>
      <c r="U58" s="234">
        <f>+IF(SPanno!T70+SPanno!T71+SPanno!T72&gt;SPanno!U70+SPanno!U71+SPanno!U72,_xludf.sum(SPanno!U70:U72)-_xludf.sum(SPanno!T70:T72),0)</f>
        <v>0</v>
      </c>
      <c r="V58" s="234">
        <f>+IF(SPanno!U70+SPanno!U71+SPanno!U72&gt;SPanno!V70+SPanno!V71+SPanno!V72,_xludf.sum(SPanno!V70:V72)-_xludf.sum(SPanno!U70:U72),0)</f>
        <v>0</v>
      </c>
      <c r="W58" s="234">
        <f>+IF(SPanno!V70+SPanno!V71+SPanno!V72&gt;SPanno!W70+SPanno!W71+SPanno!W72,_xludf.sum(SPanno!W70:W72)-_xludf.sum(SPanno!V70:V72),0)</f>
        <v>0</v>
      </c>
      <c r="X58" s="234">
        <f>+IF(SPanno!W70+SPanno!W71+SPanno!W72&gt;SPanno!X70+SPanno!X71+SPanno!X72,_xludf.sum(SPanno!X70:X72)-_xludf.sum(SPanno!W70:W72),0)</f>
        <v>0</v>
      </c>
      <c r="Y58" s="234">
        <f>+IF(SPanno!X70+SPanno!X71+SPanno!X72&gt;SPanno!Y70+SPanno!Y71+SPanno!Y72,_xludf.sum(SPanno!Y70:Y72)-_xludf.sum(SPanno!X70:X72),0)</f>
        <v>0</v>
      </c>
      <c r="Z58" s="234">
        <f>+IF(SPanno!Y70+SPanno!Y71+SPanno!Y72&gt;SPanno!Z70+SPanno!Z71+SPanno!Z72,_xludf.sum(SPanno!Z70:Z72)-_xludf.sum(SPanno!Y70:Y72),0)</f>
        <v>0</v>
      </c>
      <c r="AA58" s="234">
        <f>+IF(SPanno!Z70+SPanno!Z71+SPanno!Z72&gt;SPanno!AA70+SPanno!AA71+SPanno!AA72,_xludf.sum(SPanno!AA70:AA72)-_xludf.sum(SPanno!Z70:Z72),0)</f>
        <v>0</v>
      </c>
      <c r="AB58" s="234">
        <f>+IF(SPanno!AA70+SPanno!AA71+SPanno!AA72&gt;SPanno!AB70+SPanno!AB71+SPanno!AB72,_xludf.sum(SPanno!AB70:AB72)-_xludf.sum(SPanno!AA70:AA72),0)</f>
        <v>0</v>
      </c>
      <c r="AC58" s="234">
        <f>+IF(SPanno!AB70+SPanno!AB71+SPanno!AB72&gt;SPanno!AC70+SPanno!AC71+SPanno!AC72,_xludf.sum(SPanno!AC70:AC72)-_xludf.sum(SPanno!AB70:AB72),0)</f>
        <v>0</v>
      </c>
      <c r="AD58" s="234">
        <f>+IF(SPanno!AC70+SPanno!AC71+SPanno!AC72&gt;SPanno!AD70+SPanno!AD71+SPanno!AD72,_xludf.sum(SPanno!AD70:AD72)-_xludf.sum(SPanno!AC70:AC72),0)</f>
        <v>0</v>
      </c>
      <c r="AE58" s="234">
        <f>+IF(SPanno!AD70+SPanno!AD71+SPanno!AD72&gt;SPanno!AE70+SPanno!AE71+SPanno!AE72,_xludf.sum(SPanno!AE70:AE72)-_xludf.sum(SPanno!AD70:AD72),0)</f>
        <v>0</v>
      </c>
      <c r="AF58" s="234">
        <f>+IF(SPanno!AE70+SPanno!AE71+SPanno!AE72&gt;SPanno!AF70+SPanno!AF71+SPanno!AF72,_xludf.sum(SPanno!AF70:AF72)-_xludf.sum(SPanno!AE70:AE72),0)</f>
        <v>0</v>
      </c>
      <c r="AG58" s="234">
        <f>+IF(SPanno!AF70+SPanno!AF71+SPanno!AF72&gt;SPanno!AG70+SPanno!AG71+SPanno!AG72,_xludf.sum(SPanno!AG70:AG72)-_xludf.sum(SPanno!AF70:AF72),0)</f>
        <v>0</v>
      </c>
      <c r="AH58" s="234">
        <f>+IF(SPanno!AG70+SPanno!AG71+SPanno!AG72&gt;SPanno!AH70+SPanno!AH71+SPanno!AH72,_xludf.sum(SPanno!AH70:AH72)-_xludf.sum(SPanno!AG70:AG72),0)</f>
        <v>0</v>
      </c>
      <c r="AI58" s="234">
        <f>+IF(SPanno!AH70+SPanno!AH71+SPanno!AH72&gt;SPanno!AI70+SPanno!AI71+SPanno!AI72,_xludf.sum(SPanno!AI70:AI72)-_xludf.sum(SPanno!AH70:AH72),0)</f>
        <v>0</v>
      </c>
      <c r="AJ58" s="234">
        <f>+IF(SPanno!AI70+SPanno!AI71+SPanno!AI72&gt;SPanno!AJ70+SPanno!AJ71+SPanno!AJ72,_xludf.sum(SPanno!AJ70:AJ72)-_xludf.sum(SPanno!AI70:AI72),0)</f>
        <v>0</v>
      </c>
      <c r="AK58" s="234">
        <f>+IF(SPanno!AJ70+SPanno!AJ71+SPanno!AJ72&gt;SPanno!AK70+SPanno!AK71+SPanno!AK72,_xludf.sum(SPanno!AK70:AK72)-_xludf.sum(SPanno!AJ70:AJ72),0)</f>
        <v>0</v>
      </c>
      <c r="AL58" s="234">
        <f>+IF(SPanno!AK70+SPanno!AK71+SPanno!AK72&gt;SPanno!AL70+SPanno!AL71+SPanno!AL72,_xludf.sum(SPanno!AL70:AL72)-_xludf.sum(SPanno!AK70:AK72),0)</f>
        <v>0</v>
      </c>
      <c r="AM58" s="234">
        <f>+IF(SPanno!AL70+SPanno!AL71+SPanno!AL72&gt;SPanno!AM70+SPanno!AM71+SPanno!AM72,_xludf.sum(SPanno!AM70:AM72)-_xludf.sum(SPanno!AL70:AL72),0)</f>
        <v>0</v>
      </c>
      <c r="AN58" s="234"/>
    </row>
    <row r="59" spans="2:40" x14ac:dyDescent="0.25">
      <c r="C59" t="s">
        <v>371</v>
      </c>
      <c r="D59" s="234">
        <f>+SPanno!D76-SPanno!C76-SPanno!C77</f>
        <v>-10000</v>
      </c>
      <c r="E59" s="234">
        <f>+SPanno!E76-SPanno!D76-SPanno!D77</f>
        <v>-10000</v>
      </c>
      <c r="F59" s="234">
        <f>+SPanno!F76-SPanno!E76-SPanno!E77</f>
        <v>-10000</v>
      </c>
      <c r="G59" s="234">
        <f>+SPanno!G76-SPanno!F76-SPanno!F77</f>
        <v>-10000</v>
      </c>
      <c r="H59" s="234">
        <f>+SPanno!H76-SPanno!G76-SPanno!G77</f>
        <v>-10000.000000000007</v>
      </c>
      <c r="I59" s="234">
        <f>+SPanno!I76-SPanno!H76-SPanno!H77</f>
        <v>-9999.9999999999927</v>
      </c>
      <c r="J59" s="234">
        <f>+SPanno!J76-SPanno!I76-SPanno!I77</f>
        <v>-10000.000000000015</v>
      </c>
      <c r="K59" s="234">
        <f>+SPanno!K76-SPanno!J76-SPanno!J77</f>
        <v>0</v>
      </c>
      <c r="L59" s="234">
        <f>+SPanno!L76-SPanno!K76-SPanno!K77</f>
        <v>0</v>
      </c>
      <c r="M59" s="234">
        <f>+SPanno!M76-SPanno!L76-SPanno!L77</f>
        <v>0</v>
      </c>
      <c r="N59" s="234">
        <f>+SPanno!N76-SPanno!M76-SPanno!M77</f>
        <v>0</v>
      </c>
      <c r="O59" s="234">
        <f>+SPanno!O76-SPanno!N76-SPanno!N77</f>
        <v>0</v>
      </c>
      <c r="P59" s="234">
        <f>+SPanno!P76-SPanno!O76-SPanno!O77</f>
        <v>0</v>
      </c>
      <c r="Q59" s="234">
        <f>+SPanno!Q76-SPanno!P76-SPanno!P77</f>
        <v>0</v>
      </c>
      <c r="R59" s="234">
        <f>+SPanno!R76-SPanno!Q76-SPanno!Q77</f>
        <v>0</v>
      </c>
      <c r="S59" s="234">
        <f>+SPanno!S76-SPanno!R76-SPanno!R77</f>
        <v>0</v>
      </c>
      <c r="T59" s="234">
        <f>+SPanno!T76-SPanno!S76-SPanno!S77</f>
        <v>0</v>
      </c>
      <c r="U59" s="234">
        <f>+SPanno!U76-SPanno!T76-SPanno!T77</f>
        <v>0</v>
      </c>
      <c r="V59" s="234">
        <f>+SPanno!V76-SPanno!U76-SPanno!U77</f>
        <v>0</v>
      </c>
      <c r="W59" s="234">
        <f>+SPanno!W76-SPanno!V76-SPanno!V77</f>
        <v>0</v>
      </c>
      <c r="X59" s="234">
        <f>+SPanno!X76-SPanno!W76-SPanno!W77</f>
        <v>0</v>
      </c>
      <c r="Y59" s="234">
        <f>+SPanno!Y76-SPanno!X76-SPanno!X77</f>
        <v>0</v>
      </c>
      <c r="Z59" s="234">
        <f>+SPanno!Z76-SPanno!Y76-SPanno!Y77</f>
        <v>0</v>
      </c>
      <c r="AA59" s="234">
        <f>+SPanno!AA76-SPanno!Z76-SPanno!Z77</f>
        <v>1.0913936421275139E-10</v>
      </c>
      <c r="AB59" s="234">
        <f>+SPanno!AB76-SPanno!AA76-SPanno!AA77</f>
        <v>0</v>
      </c>
      <c r="AC59" s="234">
        <f>+SPanno!AC76-SPanno!AB76-SPanno!AB77</f>
        <v>0</v>
      </c>
      <c r="AD59" s="234">
        <f>+SPanno!AD76-SPanno!AC76-SPanno!AC77</f>
        <v>0</v>
      </c>
      <c r="AE59" s="234">
        <f>+SPanno!AE76-SPanno!AD76-SPanno!AD77</f>
        <v>1.0186340659856796E-10</v>
      </c>
      <c r="AF59" s="234">
        <f>+SPanno!AF76-SPanno!AE76-SPanno!AE77</f>
        <v>0</v>
      </c>
      <c r="AG59" s="234">
        <f>+SPanno!AG76-SPanno!AF76-SPanno!AF77</f>
        <v>1.0186340659856796E-10</v>
      </c>
      <c r="AH59" s="234">
        <f>+SPanno!AH76-SPanno!AG76-SPanno!AG77</f>
        <v>1.1641532182693481E-10</v>
      </c>
      <c r="AI59" s="234">
        <f>+SPanno!AI76-SPanno!AH76-SPanno!AH77</f>
        <v>0</v>
      </c>
      <c r="AJ59" s="234">
        <f>+SPanno!AJ76-SPanno!AI76-SPanno!AI77</f>
        <v>7.2759576141834259E-11</v>
      </c>
      <c r="AK59" s="234">
        <f>+SPanno!AK76-SPanno!AJ76-SPanno!AJ77</f>
        <v>-1.1641532182693481E-10</v>
      </c>
      <c r="AL59" s="234">
        <f>+SPanno!AL76-SPanno!AK76-SPanno!AK77</f>
        <v>-5.8207660913467407E-11</v>
      </c>
      <c r="AM59" s="234">
        <f>+SPanno!AM76-SPanno!AL76-SPanno!AL77</f>
        <v>0</v>
      </c>
      <c r="AN59" s="234"/>
    </row>
    <row r="60" spans="2:40" x14ac:dyDescent="0.25">
      <c r="C60" s="232" t="s">
        <v>372</v>
      </c>
      <c r="D60" s="233">
        <f t="shared" ref="D60:J60" si="149">+SUM(D50:D59)</f>
        <v>-500</v>
      </c>
      <c r="E60" s="233">
        <f t="shared" si="149"/>
        <v>-10500</v>
      </c>
      <c r="F60" s="233">
        <f t="shared" si="149"/>
        <v>28500</v>
      </c>
      <c r="G60" s="233">
        <f t="shared" si="149"/>
        <v>-11267.481194358188</v>
      </c>
      <c r="H60" s="233">
        <f t="shared" si="149"/>
        <v>38686.469933980312</v>
      </c>
      <c r="I60" s="233">
        <f t="shared" si="149"/>
        <v>-11362.341869980861</v>
      </c>
      <c r="J60" s="233">
        <f t="shared" si="149"/>
        <v>-11414.082382179731</v>
      </c>
      <c r="K60" s="233">
        <f t="shared" ref="K60:S60" si="150">+SUM(K50:K59)</f>
        <v>-1468.9273251104969</v>
      </c>
      <c r="L60" s="233">
        <f t="shared" si="150"/>
        <v>-1527.0629646171292</v>
      </c>
      <c r="M60" s="233">
        <f t="shared" si="150"/>
        <v>-1588.6867424941556</v>
      </c>
      <c r="N60" s="233">
        <f t="shared" si="150"/>
        <v>-1654.0079470438068</v>
      </c>
      <c r="O60" s="233">
        <f t="shared" si="150"/>
        <v>-1723.2484238664329</v>
      </c>
      <c r="P60" s="233">
        <f t="shared" si="150"/>
        <v>-1796.6433292984184</v>
      </c>
      <c r="Q60" s="233">
        <f t="shared" si="150"/>
        <v>48125.558070943676</v>
      </c>
      <c r="R60" s="233">
        <f t="shared" si="150"/>
        <v>-1956.9084447997047</v>
      </c>
      <c r="S60" s="233">
        <f t="shared" si="150"/>
        <v>-2044.3229514876875</v>
      </c>
      <c r="T60" s="233">
        <f t="shared" ref="T60" si="151">+SUM(T50:T59)</f>
        <v>-2136.9823285769453</v>
      </c>
      <c r="U60" s="233">
        <f t="shared" ref="U60" si="152">+SUM(U50:U59)</f>
        <v>-2235.2012682915665</v>
      </c>
      <c r="V60" s="233">
        <f t="shared" ref="V60" si="153">+SUM(V50:V59)</f>
        <v>-2339.3133443890583</v>
      </c>
      <c r="W60" s="233">
        <f t="shared" ref="W60" si="154">+SUM(W50:W59)</f>
        <v>-2449.6721450524028</v>
      </c>
      <c r="X60" s="233">
        <f t="shared" ref="X60" si="155">+SUM(X50:X59)</f>
        <v>-2566.6524737555465</v>
      </c>
      <c r="Y60" s="233">
        <f t="shared" ref="Y60" si="156">+SUM(Y50:Y59)</f>
        <v>-2690.6516221808815</v>
      </c>
      <c r="Z60" s="233">
        <f t="shared" ref="Z60" si="157">+SUM(Z50:Z59)</f>
        <v>-2822.0907195117325</v>
      </c>
      <c r="AA60" s="233">
        <f t="shared" ref="AA60" si="158">+SUM(AA50:AA59)</f>
        <v>-2961.416162682327</v>
      </c>
      <c r="AB60" s="233">
        <f t="shared" ref="AB60" si="159">+SUM(AB50:AB59)</f>
        <v>-2609.1011324433803</v>
      </c>
      <c r="AC60" s="233">
        <f t="shared" ref="AC60" si="160">+SUM(AC50:AC59)</f>
        <v>-2765.6472003899835</v>
      </c>
      <c r="AD60" s="233">
        <f t="shared" ref="AD60" si="161">+SUM(AD50:AD59)</f>
        <v>-2931.5860324133828</v>
      </c>
      <c r="AE60" s="233">
        <f t="shared" ref="AE60" si="162">+SUM(AE50:AE59)</f>
        <v>3.092281986027956E-11</v>
      </c>
      <c r="AF60" s="233">
        <f t="shared" ref="AF60" si="163">+SUM(AF50:AF59)</f>
        <v>0</v>
      </c>
      <c r="AG60" s="233">
        <f t="shared" ref="AG60" si="164">+SUM(AG50:AG59)</f>
        <v>1.0186340659856796E-10</v>
      </c>
      <c r="AH60" s="233">
        <f t="shared" ref="AH60" si="165">+SUM(AH50:AH59)</f>
        <v>1.1641532182693481E-10</v>
      </c>
      <c r="AI60" s="233">
        <f t="shared" ref="AI60" si="166">+SUM(AI50:AI59)</f>
        <v>0</v>
      </c>
      <c r="AJ60" s="233">
        <f t="shared" ref="AJ60" si="167">+SUM(AJ50:AJ59)</f>
        <v>7.2759576141834259E-11</v>
      </c>
      <c r="AK60" s="233">
        <f t="shared" ref="AK60" si="168">+SUM(AK50:AK59)</f>
        <v>-1.1641532182693481E-10</v>
      </c>
      <c r="AL60" s="233">
        <f t="shared" ref="AL60:AM60" si="169">+SUM(AL50:AL59)</f>
        <v>-5.8207660913467407E-11</v>
      </c>
      <c r="AM60" s="233">
        <f t="shared" si="169"/>
        <v>0</v>
      </c>
      <c r="AN60" s="233"/>
    </row>
    <row r="61" spans="2:40" x14ac:dyDescent="0.25">
      <c r="C61" s="232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</row>
    <row r="62" spans="2:40" x14ac:dyDescent="0.25">
      <c r="B62" s="269" t="s">
        <v>404</v>
      </c>
      <c r="C62" s="269" t="s">
        <v>373</v>
      </c>
      <c r="D62" s="238">
        <f t="shared" ref="D62:J62" si="170">+D60+D46+D33</f>
        <v>-632708</v>
      </c>
      <c r="E62" s="238">
        <f t="shared" si="170"/>
        <v>-129635.18333333335</v>
      </c>
      <c r="F62" s="238">
        <f t="shared" si="170"/>
        <v>80796.721569444431</v>
      </c>
      <c r="G62" s="238">
        <f>+G60+G46+G33</f>
        <v>24703.458491758218</v>
      </c>
      <c r="H62" s="238">
        <f t="shared" si="170"/>
        <v>78181.790570406913</v>
      </c>
      <c r="I62" s="238">
        <f t="shared" si="170"/>
        <v>27469.37072538444</v>
      </c>
      <c r="J62" s="238">
        <f t="shared" si="170"/>
        <v>27044.670418501752</v>
      </c>
      <c r="K62" s="238">
        <f t="shared" ref="K62:S62" si="171">+K60+K46+K33</f>
        <v>36786.158531684421</v>
      </c>
      <c r="L62" s="238">
        <f t="shared" si="171"/>
        <v>36505.711048249621</v>
      </c>
      <c r="M62" s="238">
        <f t="shared" si="171"/>
        <v>36195.145083012088</v>
      </c>
      <c r="N62" s="238">
        <f t="shared" si="171"/>
        <v>35888.193321383136</v>
      </c>
      <c r="O62" s="238">
        <f t="shared" si="171"/>
        <v>35573.532061687831</v>
      </c>
      <c r="P62" s="238">
        <f t="shared" si="171"/>
        <v>35250.951440888064</v>
      </c>
      <c r="Q62" s="238">
        <f t="shared" si="171"/>
        <v>91100.300102171925</v>
      </c>
      <c r="R62" s="238">
        <f t="shared" si="171"/>
        <v>38295.492896123236</v>
      </c>
      <c r="S62" s="238">
        <f t="shared" si="171"/>
        <v>37837.26000335229</v>
      </c>
      <c r="T62" s="238">
        <f t="shared" ref="T62:X62" si="172">+T60+T46+T33</f>
        <v>37551.224380017848</v>
      </c>
      <c r="U62" s="238">
        <f t="shared" si="172"/>
        <v>37197.929921346906</v>
      </c>
      <c r="V62" s="238">
        <f t="shared" si="172"/>
        <v>36835.435899194417</v>
      </c>
      <c r="W62" s="238">
        <f t="shared" si="172"/>
        <v>36463.880804339002</v>
      </c>
      <c r="X62" s="238">
        <f t="shared" si="172"/>
        <v>36058.551322619125</v>
      </c>
      <c r="Y62" s="238">
        <f t="shared" ref="Y62:AA62" si="173">+Y60+Y46+Y33</f>
        <v>35561.036908139795</v>
      </c>
      <c r="Z62" s="238">
        <f t="shared" si="173"/>
        <v>35100.142506720571</v>
      </c>
      <c r="AA62" s="238">
        <f t="shared" si="173"/>
        <v>34604.024928871753</v>
      </c>
      <c r="AB62" s="238">
        <f t="shared" ref="AB62:AE62" si="174">+AB60+AB46+AB33</f>
        <v>34628.635686121183</v>
      </c>
      <c r="AC62" s="238">
        <f t="shared" si="174"/>
        <v>34098.027012095292</v>
      </c>
      <c r="AD62" s="238">
        <f t="shared" si="174"/>
        <v>33361.780797964937</v>
      </c>
      <c r="AE62" s="238">
        <f t="shared" si="174"/>
        <v>36929.884065189442</v>
      </c>
      <c r="AF62" s="238">
        <f t="shared" ref="AF62:AM62" si="175">+AF60+AF46+AF33</f>
        <v>35058.213125841386</v>
      </c>
      <c r="AG62" s="238">
        <f t="shared" si="175"/>
        <v>35041.362451194655</v>
      </c>
      <c r="AH62" s="238">
        <f t="shared" si="175"/>
        <v>34518.162542380975</v>
      </c>
      <c r="AI62" s="238">
        <f t="shared" si="175"/>
        <v>33985.939079402044</v>
      </c>
      <c r="AJ62" s="238">
        <f t="shared" si="175"/>
        <v>33445.207124179578</v>
      </c>
      <c r="AK62" s="238">
        <f t="shared" si="175"/>
        <v>32895.725269004412</v>
      </c>
      <c r="AL62" s="238">
        <f t="shared" si="175"/>
        <v>32337.361704757859</v>
      </c>
      <c r="AM62" s="238">
        <f t="shared" si="175"/>
        <v>31769.982842260011</v>
      </c>
      <c r="AN62" s="238"/>
    </row>
    <row r="63" spans="2:40" x14ac:dyDescent="0.25">
      <c r="C63" s="23" t="str">
        <f>+"Disponibilità liquide al 1 gennaio "</f>
        <v xml:space="preserve">Disponibilità liquide al 1 gennaio </v>
      </c>
      <c r="D63" s="233">
        <f>+SPanno!C9-SPanno!C49</f>
        <v>0</v>
      </c>
      <c r="E63" s="233">
        <f>+SPanno!D9-SPanno!D49</f>
        <v>-632708</v>
      </c>
      <c r="F63" s="233">
        <f>+SPanno!E9-SPanno!E49</f>
        <v>-762343.18333333335</v>
      </c>
      <c r="G63" s="233">
        <f>+SPanno!F9-SPanno!F49</f>
        <v>-681546.46176388895</v>
      </c>
      <c r="H63" s="233">
        <f>+SPanno!G9-SPanno!G49</f>
        <v>-656843.00327213074</v>
      </c>
      <c r="I63" s="233">
        <f>+SPanno!H9-SPanno!H49</f>
        <v>-578661.21270172379</v>
      </c>
      <c r="J63" s="233">
        <f>+SPanno!I9-SPanno!I49</f>
        <v>-551191.84197633935</v>
      </c>
      <c r="K63" s="233">
        <f>+SPanno!J9-SPanno!J49</f>
        <v>-524147.17155783763</v>
      </c>
      <c r="L63" s="233">
        <f>+SPanno!K9-SPanno!K49</f>
        <v>-487361.0130261532</v>
      </c>
      <c r="M63" s="233">
        <f>+SPanno!L9-SPanno!L49</f>
        <v>-450855.30197790358</v>
      </c>
      <c r="N63" s="233">
        <f>+SPanno!M9-SPanno!M49</f>
        <v>-414660.15689489158</v>
      </c>
      <c r="O63" s="233">
        <f>+SPanno!N9-SPanno!N49</f>
        <v>-378771.96357350843</v>
      </c>
      <c r="P63" s="233">
        <f>+SPanno!O9-SPanno!O49</f>
        <v>-343198.43151182053</v>
      </c>
      <c r="Q63" s="233">
        <f>+SPanno!P9-SPanno!P49</f>
        <v>-307947.48007093254</v>
      </c>
      <c r="R63" s="233">
        <f>+SPanno!Q9-SPanno!Q49</f>
        <v>-216847.17996876067</v>
      </c>
      <c r="S63" s="233">
        <f>+SPanno!R9-SPanno!R49</f>
        <v>-178551.68707263746</v>
      </c>
      <c r="T63" s="233">
        <f>+SPanno!S9-SPanno!S49</f>
        <v>-140714.42706928519</v>
      </c>
      <c r="U63" s="233">
        <f>+SPanno!T9-SPanno!T49</f>
        <v>-103163.20268926736</v>
      </c>
      <c r="V63" s="233">
        <f>+SPanno!U9-SPanno!U49</f>
        <v>-65965.272767920498</v>
      </c>
      <c r="W63" s="233">
        <f>+SPanno!V9-SPanno!V49</f>
        <v>-29129.836868726081</v>
      </c>
      <c r="X63" s="233">
        <f>+SPanno!W9-SPanno!W49</f>
        <v>7334.0439356129937</v>
      </c>
      <c r="Y63" s="233">
        <f>+SPanno!X9-SPanno!X49</f>
        <v>43392.595258232061</v>
      </c>
      <c r="Z63" s="233">
        <f>+SPanno!Y9-SPanno!Y49</f>
        <v>78953.63216637187</v>
      </c>
      <c r="AA63" s="233">
        <f>+SPanno!Z9-SPanno!Z49</f>
        <v>114053.77467309262</v>
      </c>
      <c r="AB63" s="233">
        <f>+SPanno!AA9-SPanno!AA49</f>
        <v>148657.79960196427</v>
      </c>
      <c r="AC63" s="233">
        <f>+SPanno!AB9-SPanno!AB49</f>
        <v>183286.43528808549</v>
      </c>
      <c r="AD63" s="233">
        <f>+SPanno!AC9-SPanno!AC49</f>
        <v>217384.46230018069</v>
      </c>
      <c r="AE63" s="233">
        <f>+SPanno!AD9-SPanno!AD49</f>
        <v>249746.2430981457</v>
      </c>
      <c r="AF63" s="233">
        <f>+SPanno!AE9-SPanno!AE49</f>
        <v>286676.12716333498</v>
      </c>
      <c r="AG63" s="233">
        <f>+SPanno!AF9-SPanno!AF49</f>
        <v>321734.34028917644</v>
      </c>
      <c r="AH63" s="233">
        <f>+SPanno!AG9-SPanno!AG49</f>
        <v>356775.70274037099</v>
      </c>
      <c r="AI63" s="233">
        <f>+SPanno!AH9-SPanno!AH49</f>
        <v>391293.86528275185</v>
      </c>
      <c r="AJ63" s="233">
        <f>+SPanno!AI9-SPanno!AI49</f>
        <v>425279.80436215416</v>
      </c>
      <c r="AK63" s="233">
        <f>+SPanno!AJ9-SPanno!AJ49</f>
        <v>458725.01148633345</v>
      </c>
      <c r="AL63" s="233">
        <f>+SPanno!AK9-SPanno!AK49</f>
        <v>491620.73675533797</v>
      </c>
      <c r="AM63" s="233">
        <f>+SPanno!AL9-SPanno!AL49</f>
        <v>523958.09846009588</v>
      </c>
      <c r="AN63" s="233"/>
    </row>
    <row r="64" spans="2:40" x14ac:dyDescent="0.25">
      <c r="C64" s="23" t="str">
        <f>+"Disponibilità liquide al 31 dicembre "</f>
        <v xml:space="preserve">Disponibilità liquide al 31 dicembre </v>
      </c>
      <c r="D64" s="233">
        <f t="shared" ref="D64:J64" si="176">+D63+D62</f>
        <v>-632708</v>
      </c>
      <c r="E64" s="233">
        <f t="shared" si="176"/>
        <v>-762343.18333333335</v>
      </c>
      <c r="F64" s="233">
        <f t="shared" si="176"/>
        <v>-681546.46176388895</v>
      </c>
      <c r="G64" s="233">
        <f t="shared" si="176"/>
        <v>-656843.00327213074</v>
      </c>
      <c r="H64" s="233">
        <f t="shared" si="176"/>
        <v>-578661.21270172379</v>
      </c>
      <c r="I64" s="233">
        <f t="shared" si="176"/>
        <v>-551191.84197633935</v>
      </c>
      <c r="J64" s="233">
        <f t="shared" si="176"/>
        <v>-524147.17155783757</v>
      </c>
      <c r="K64" s="233">
        <f t="shared" ref="K64:S64" si="177">+K63+K62</f>
        <v>-487361.0130261532</v>
      </c>
      <c r="L64" s="233">
        <f t="shared" si="177"/>
        <v>-450855.30197790358</v>
      </c>
      <c r="M64" s="233">
        <f t="shared" si="177"/>
        <v>-414660.15689489152</v>
      </c>
      <c r="N64" s="233">
        <f t="shared" si="177"/>
        <v>-378771.96357350843</v>
      </c>
      <c r="O64" s="233">
        <f t="shared" si="177"/>
        <v>-343198.43151182059</v>
      </c>
      <c r="P64" s="233">
        <f t="shared" si="177"/>
        <v>-307947.48007093248</v>
      </c>
      <c r="Q64" s="233">
        <f t="shared" si="177"/>
        <v>-216847.17996876061</v>
      </c>
      <c r="R64" s="233">
        <f t="shared" si="177"/>
        <v>-178551.68707263743</v>
      </c>
      <c r="S64" s="233">
        <f t="shared" si="177"/>
        <v>-140714.42706928519</v>
      </c>
      <c r="T64" s="233">
        <f t="shared" ref="T64" si="178">+T63+T62</f>
        <v>-103163.20268926735</v>
      </c>
      <c r="U64" s="233">
        <f t="shared" ref="U64" si="179">+U63+U62</f>
        <v>-65965.272767920454</v>
      </c>
      <c r="V64" s="233">
        <f t="shared" ref="V64" si="180">+V63+V62</f>
        <v>-29129.836868726081</v>
      </c>
      <c r="W64" s="233">
        <f t="shared" ref="W64" si="181">+W63+W62</f>
        <v>7334.0439356129209</v>
      </c>
      <c r="X64" s="233">
        <f t="shared" ref="X64" si="182">+X63+X62</f>
        <v>43392.595258232119</v>
      </c>
      <c r="Y64" s="233">
        <f t="shared" ref="Y64" si="183">+Y63+Y62</f>
        <v>78953.632166371855</v>
      </c>
      <c r="Z64" s="233">
        <f t="shared" ref="Z64" si="184">+Z63+Z62</f>
        <v>114053.77467309244</v>
      </c>
      <c r="AA64" s="233">
        <f t="shared" ref="AA64" si="185">+AA63+AA62</f>
        <v>148657.79960196436</v>
      </c>
      <c r="AB64" s="233">
        <f t="shared" ref="AB64" si="186">+AB63+AB62</f>
        <v>183286.43528808546</v>
      </c>
      <c r="AC64" s="233">
        <f t="shared" ref="AC64" si="187">+AC63+AC62</f>
        <v>217384.46230018078</v>
      </c>
      <c r="AD64" s="233">
        <f t="shared" ref="AD64" si="188">+AD63+AD62</f>
        <v>250746.24309814564</v>
      </c>
      <c r="AE64" s="233">
        <f t="shared" ref="AE64" si="189">+AE63+AE62</f>
        <v>286676.12716333516</v>
      </c>
      <c r="AF64" s="233">
        <f t="shared" ref="AF64" si="190">+AF63+AF62</f>
        <v>321734.34028917638</v>
      </c>
      <c r="AG64" s="233">
        <f t="shared" ref="AG64" si="191">+AG63+AG62</f>
        <v>356775.70274037111</v>
      </c>
      <c r="AH64" s="233">
        <f t="shared" ref="AH64" si="192">+AH63+AH62</f>
        <v>391293.86528275197</v>
      </c>
      <c r="AI64" s="233">
        <f t="shared" ref="AI64" si="193">+AI63+AI62</f>
        <v>425279.80436215387</v>
      </c>
      <c r="AJ64" s="233">
        <f t="shared" ref="AJ64" si="194">+AJ63+AJ62</f>
        <v>458725.01148633374</v>
      </c>
      <c r="AK64" s="233">
        <f t="shared" ref="AK64" si="195">+AK63+AK62</f>
        <v>491620.73675533786</v>
      </c>
      <c r="AL64" s="233">
        <f t="shared" ref="AL64:AM64" si="196">+AL63+AL62</f>
        <v>523958.09846009582</v>
      </c>
      <c r="AM64" s="233">
        <f t="shared" si="196"/>
        <v>555728.08130235586</v>
      </c>
      <c r="AN64" s="233"/>
    </row>
    <row r="66" spans="3:40" x14ac:dyDescent="0.25">
      <c r="C66" s="23"/>
      <c r="D66" s="233"/>
      <c r="E66" s="233">
        <f>+SPanno!E9-SPanno!E48</f>
        <v>-762343.18333333335</v>
      </c>
      <c r="F66" s="233">
        <f>+SPanno!F9-SPanno!F48</f>
        <v>-681546.46176388895</v>
      </c>
      <c r="G66" s="233">
        <f>+SPanno!G9-SPanno!G48</f>
        <v>-656843.00327213074</v>
      </c>
      <c r="H66" s="233">
        <f>+SPanno!H9-SPanno!H48</f>
        <v>-578661.21270172379</v>
      </c>
      <c r="I66" s="233">
        <f>+SPanno!I9-SPanno!I48</f>
        <v>-551191.84197633935</v>
      </c>
      <c r="J66" s="233">
        <f>+SPanno!J9-SPanno!J48</f>
        <v>-524147.17155783763</v>
      </c>
      <c r="K66" s="233">
        <f>+SPanno!K9-SPanno!K48</f>
        <v>-487361.0130261532</v>
      </c>
      <c r="L66" s="233">
        <f>+SPanno!L9-SPanno!L48</f>
        <v>-450855.30197790358</v>
      </c>
      <c r="M66" s="233">
        <f>+SPanno!M9-SPanno!M48</f>
        <v>-414660.15689489158</v>
      </c>
      <c r="N66" s="233">
        <f>+SPanno!N9-SPanno!N48</f>
        <v>-378771.96357350843</v>
      </c>
      <c r="O66" s="233">
        <f>+SPanno!O9-SPanno!O48</f>
        <v>-343198.43151182053</v>
      </c>
      <c r="P66" s="233">
        <f>+SPanno!P9-SPanno!P48</f>
        <v>-307947.48007093254</v>
      </c>
      <c r="Q66" s="233">
        <f>+SPanno!Q9-SPanno!Q48</f>
        <v>-216847.17996876067</v>
      </c>
      <c r="R66" s="233">
        <f>+SPanno!R9-SPanno!R48</f>
        <v>-178551.68707263746</v>
      </c>
      <c r="S66" s="233">
        <f>+SPanno!S9-SPanno!S48</f>
        <v>-140714.42706928519</v>
      </c>
      <c r="T66" s="233">
        <f>+SPanno!T9-SPanno!T48</f>
        <v>-103163.20268926736</v>
      </c>
      <c r="U66" s="233">
        <f>+SPanno!U9-SPanno!U48</f>
        <v>-65965.272767920498</v>
      </c>
      <c r="V66" s="233">
        <f>+SPanno!V9-SPanno!V48</f>
        <v>-29129.836868726081</v>
      </c>
      <c r="W66" s="233">
        <f>+SPanno!W9-SPanno!W48</f>
        <v>7334.0439356129937</v>
      </c>
      <c r="X66" s="233">
        <f>+SPanno!X9-SPanno!X48</f>
        <v>43392.595258232061</v>
      </c>
      <c r="Y66" s="233">
        <f>+SPanno!Y9-SPanno!Y48</f>
        <v>78953.63216637187</v>
      </c>
      <c r="Z66" s="233">
        <f>+SPanno!Z9-SPanno!Z48</f>
        <v>114053.77467309262</v>
      </c>
      <c r="AA66" s="233">
        <f>+SPanno!AA9-SPanno!AA48</f>
        <v>148657.79960196427</v>
      </c>
      <c r="AB66" s="233">
        <f>+SPanno!AB9-SPanno!AB48</f>
        <v>183286.43528808549</v>
      </c>
      <c r="AC66" s="233">
        <f>+SPanno!AC9-SPanno!AC48</f>
        <v>217384.46230018069</v>
      </c>
      <c r="AD66" s="233">
        <f>+SPanno!AD9-SPanno!AD48</f>
        <v>249746.2430981457</v>
      </c>
      <c r="AE66" s="233">
        <f>+SPanno!AE9-SPanno!AE48</f>
        <v>286676.12716333498</v>
      </c>
      <c r="AF66" s="233">
        <f>+SPanno!AF9-SPanno!AF48</f>
        <v>321734.34028917644</v>
      </c>
      <c r="AG66" s="233">
        <f>+SPanno!AG9-SPanno!AG48</f>
        <v>356775.70274037099</v>
      </c>
      <c r="AH66" s="233">
        <f>+SPanno!AH9-SPanno!AH48</f>
        <v>391293.86528275185</v>
      </c>
      <c r="AI66" s="233">
        <f>+SPanno!AI9-SPanno!AI48</f>
        <v>425279.80436215416</v>
      </c>
      <c r="AJ66" s="233">
        <f>+SPanno!AJ9-SPanno!AJ48</f>
        <v>458725.01148633345</v>
      </c>
      <c r="AK66" s="233">
        <f>+SPanno!AK9-SPanno!AK48</f>
        <v>491620.73675533797</v>
      </c>
      <c r="AL66" s="233">
        <f>+SPanno!AL9-SPanno!AL48</f>
        <v>523958.09846009588</v>
      </c>
      <c r="AM66" s="233">
        <f>+SPanno!AM9-SPanno!AM48</f>
        <v>555728.08130235609</v>
      </c>
      <c r="AN66" s="233"/>
    </row>
    <row r="68" spans="3:40" x14ac:dyDescent="0.25">
      <c r="C68" s="23"/>
      <c r="D68" s="233"/>
      <c r="E68" s="233"/>
      <c r="F68" s="233">
        <f>+F64-F66</f>
        <v>0</v>
      </c>
      <c r="G68" s="233">
        <f>+G64-G66</f>
        <v>0</v>
      </c>
      <c r="H68" s="233">
        <f>+H64-H66</f>
        <v>0</v>
      </c>
      <c r="I68" s="233">
        <f>+I64-I66</f>
        <v>0</v>
      </c>
      <c r="J68" s="233">
        <f>+J64-J66</f>
        <v>0</v>
      </c>
      <c r="K68" s="233">
        <f t="shared" ref="K68:S68" si="197">+K64-K66</f>
        <v>0</v>
      </c>
      <c r="L68" s="233">
        <f t="shared" si="197"/>
        <v>0</v>
      </c>
      <c r="M68" s="233">
        <f t="shared" si="197"/>
        <v>0</v>
      </c>
      <c r="N68" s="233">
        <f t="shared" si="197"/>
        <v>0</v>
      </c>
      <c r="O68" s="233">
        <f t="shared" si="197"/>
        <v>0</v>
      </c>
      <c r="P68" s="233">
        <f t="shared" si="197"/>
        <v>0</v>
      </c>
      <c r="Q68" s="233">
        <f t="shared" si="197"/>
        <v>0</v>
      </c>
      <c r="R68" s="233">
        <f t="shared" si="197"/>
        <v>0</v>
      </c>
      <c r="S68" s="233">
        <f t="shared" si="197"/>
        <v>0</v>
      </c>
      <c r="T68" s="233">
        <f t="shared" ref="T68:X68" si="198">+T64-T66</f>
        <v>0</v>
      </c>
      <c r="U68" s="233">
        <f t="shared" si="198"/>
        <v>0</v>
      </c>
      <c r="V68" s="233">
        <f t="shared" si="198"/>
        <v>0</v>
      </c>
      <c r="W68" s="233">
        <f t="shared" si="198"/>
        <v>-7.2759576141834259E-11</v>
      </c>
      <c r="X68" s="233">
        <f t="shared" si="198"/>
        <v>5.8207660913467407E-11</v>
      </c>
      <c r="Y68" s="233">
        <f t="shared" ref="Y68:AA68" si="199">+Y64-Y66</f>
        <v>0</v>
      </c>
      <c r="Z68" s="233">
        <f t="shared" si="199"/>
        <v>-1.7462298274040222E-10</v>
      </c>
      <c r="AA68" s="233">
        <f t="shared" si="199"/>
        <v>0</v>
      </c>
      <c r="AB68" s="233">
        <f t="shared" ref="AB68:AE68" si="200">+AB64-AB66</f>
        <v>0</v>
      </c>
      <c r="AC68" s="233">
        <f t="shared" si="200"/>
        <v>0</v>
      </c>
      <c r="AD68" s="233">
        <f t="shared" si="200"/>
        <v>999.99999999994179</v>
      </c>
      <c r="AE68" s="233">
        <f t="shared" si="200"/>
        <v>0</v>
      </c>
      <c r="AF68" s="233">
        <f t="shared" ref="AF68:AM68" si="201">+AF64-AF66</f>
        <v>0</v>
      </c>
      <c r="AG68" s="233">
        <f t="shared" si="201"/>
        <v>0</v>
      </c>
      <c r="AH68" s="233">
        <f t="shared" si="201"/>
        <v>0</v>
      </c>
      <c r="AI68" s="233">
        <f t="shared" si="201"/>
        <v>0</v>
      </c>
      <c r="AJ68" s="233">
        <f t="shared" si="201"/>
        <v>0</v>
      </c>
      <c r="AK68" s="233">
        <f t="shared" si="201"/>
        <v>0</v>
      </c>
      <c r="AL68" s="233">
        <f t="shared" si="201"/>
        <v>0</v>
      </c>
      <c r="AM68" s="233">
        <f t="shared" si="201"/>
        <v>0</v>
      </c>
      <c r="AN68" s="233"/>
    </row>
    <row r="69" spans="3:40" x14ac:dyDescent="0.25">
      <c r="G69" s="233"/>
    </row>
  </sheetData>
  <mergeCells count="8">
    <mergeCell ref="B56:C56"/>
    <mergeCell ref="B62:C62"/>
    <mergeCell ref="B4:C4"/>
    <mergeCell ref="B12:C12"/>
    <mergeCell ref="B18:C18"/>
    <mergeCell ref="B35:C35"/>
    <mergeCell ref="B48:C48"/>
    <mergeCell ref="B50:C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7"/>
  <sheetViews>
    <sheetView showGridLines="0" workbookViewId="0">
      <selection activeCell="H22" sqref="H22"/>
    </sheetView>
  </sheetViews>
  <sheetFormatPr defaultRowHeight="15" x14ac:dyDescent="0.25"/>
  <cols>
    <col min="3" max="3" width="34.140625" bestFit="1" customWidth="1"/>
    <col min="4" max="4" width="15.140625" customWidth="1"/>
    <col min="5" max="5" width="9.7109375" bestFit="1" customWidth="1"/>
  </cols>
  <sheetData>
    <row r="1" spans="3:33" x14ac:dyDescent="0.25">
      <c r="D1" s="241">
        <v>1</v>
      </c>
      <c r="E1" s="241">
        <f>+D1+1</f>
        <v>2</v>
      </c>
      <c r="F1" s="241">
        <f t="shared" ref="F1:AG1" si="0">+E1+1</f>
        <v>3</v>
      </c>
      <c r="G1" s="241">
        <f t="shared" si="0"/>
        <v>4</v>
      </c>
      <c r="H1" s="241">
        <f t="shared" si="0"/>
        <v>5</v>
      </c>
      <c r="I1" s="241">
        <f t="shared" si="0"/>
        <v>6</v>
      </c>
      <c r="J1" s="241">
        <f t="shared" si="0"/>
        <v>7</v>
      </c>
      <c r="K1" s="241">
        <f t="shared" si="0"/>
        <v>8</v>
      </c>
      <c r="L1" s="241">
        <f t="shared" si="0"/>
        <v>9</v>
      </c>
      <c r="M1" s="241">
        <f t="shared" si="0"/>
        <v>10</v>
      </c>
      <c r="N1" s="241">
        <f t="shared" si="0"/>
        <v>11</v>
      </c>
      <c r="O1" s="241">
        <f t="shared" si="0"/>
        <v>12</v>
      </c>
      <c r="P1" s="241">
        <f t="shared" si="0"/>
        <v>13</v>
      </c>
      <c r="Q1" s="241">
        <f t="shared" si="0"/>
        <v>14</v>
      </c>
      <c r="R1" s="241">
        <f t="shared" si="0"/>
        <v>15</v>
      </c>
      <c r="S1" s="241">
        <f t="shared" si="0"/>
        <v>16</v>
      </c>
      <c r="T1" s="241">
        <f t="shared" si="0"/>
        <v>17</v>
      </c>
      <c r="U1" s="241">
        <f t="shared" si="0"/>
        <v>18</v>
      </c>
      <c r="V1" s="241">
        <f t="shared" si="0"/>
        <v>19</v>
      </c>
      <c r="W1" s="241">
        <f t="shared" si="0"/>
        <v>20</v>
      </c>
      <c r="X1" s="241">
        <f t="shared" si="0"/>
        <v>21</v>
      </c>
      <c r="Y1" s="241">
        <f t="shared" si="0"/>
        <v>22</v>
      </c>
      <c r="Z1" s="241">
        <f t="shared" si="0"/>
        <v>23</v>
      </c>
      <c r="AA1" s="241">
        <f t="shared" si="0"/>
        <v>24</v>
      </c>
      <c r="AB1" s="241">
        <f t="shared" si="0"/>
        <v>25</v>
      </c>
      <c r="AC1" s="241">
        <f t="shared" si="0"/>
        <v>26</v>
      </c>
      <c r="AD1" s="241">
        <f t="shared" si="0"/>
        <v>27</v>
      </c>
      <c r="AE1" s="241">
        <f t="shared" si="0"/>
        <v>28</v>
      </c>
      <c r="AF1" s="241">
        <f t="shared" si="0"/>
        <v>29</v>
      </c>
      <c r="AG1" s="241">
        <f t="shared" si="0"/>
        <v>30</v>
      </c>
    </row>
    <row r="2" spans="3:33" x14ac:dyDescent="0.25">
      <c r="D2" s="260" t="str">
        <f>+cmpc!D3</f>
        <v>Anno 1</v>
      </c>
      <c r="E2" s="260" t="str">
        <f>+cmpc!E3</f>
        <v>Anno 2</v>
      </c>
      <c r="F2" s="260" t="str">
        <f>+cmpc!F3</f>
        <v>Anno 3</v>
      </c>
      <c r="G2" s="260" t="str">
        <f>+cmpc!G3</f>
        <v>Anno 4</v>
      </c>
      <c r="H2" s="260" t="str">
        <f>+cmpc!H3</f>
        <v>Anno 5</v>
      </c>
      <c r="I2" s="260" t="str">
        <f>+cmpc!I3</f>
        <v>Anno 6</v>
      </c>
      <c r="J2" s="260" t="str">
        <f>+cmpc!J3</f>
        <v>Anno 7</v>
      </c>
      <c r="K2" s="260" t="str">
        <f>+cmpc!K3</f>
        <v>Anno 8</v>
      </c>
      <c r="L2" s="260" t="str">
        <f>+cmpc!L3</f>
        <v>Anno 9</v>
      </c>
      <c r="M2" s="260" t="str">
        <f>+cmpc!M3</f>
        <v>Anno 10</v>
      </c>
      <c r="N2" s="260" t="str">
        <f>+cmpc!N3</f>
        <v>Anno 11</v>
      </c>
      <c r="O2" s="260" t="str">
        <f>+cmpc!O3</f>
        <v>Anno 12</v>
      </c>
      <c r="P2" s="260" t="str">
        <f>+cmpc!P3</f>
        <v>Anno 13</v>
      </c>
      <c r="Q2" s="260" t="str">
        <f>+cmpc!Q3</f>
        <v>Anno 14</v>
      </c>
      <c r="R2" s="260" t="str">
        <f>+cmpc!R3</f>
        <v>Anno 15</v>
      </c>
      <c r="S2" s="260" t="str">
        <f>+cmpc!S3</f>
        <v>Anno 16</v>
      </c>
      <c r="T2" s="260" t="str">
        <f>+cmpc!T3</f>
        <v>Anno 17</v>
      </c>
      <c r="U2" s="260" t="str">
        <f>+cmpc!U3</f>
        <v>Anno 18</v>
      </c>
      <c r="V2" s="260" t="str">
        <f>+cmpc!V3</f>
        <v>Anno 19</v>
      </c>
      <c r="W2" s="260" t="str">
        <f>+cmpc!W3</f>
        <v>Anno 20</v>
      </c>
      <c r="X2" s="260" t="str">
        <f>+cmpc!X3</f>
        <v>Anno 21</v>
      </c>
      <c r="Y2" s="260" t="str">
        <f>+cmpc!Y3</f>
        <v>Anno 22</v>
      </c>
      <c r="Z2" s="260" t="str">
        <f>+cmpc!Z3</f>
        <v>Anno 23</v>
      </c>
      <c r="AA2" s="260" t="str">
        <f>+cmpc!AA3</f>
        <v>Anno 24</v>
      </c>
      <c r="AB2" s="260" t="str">
        <f>+cmpc!AB3</f>
        <v>Anno 25</v>
      </c>
      <c r="AC2" s="260" t="str">
        <f>+cmpc!AC3</f>
        <v>Anno 26</v>
      </c>
      <c r="AD2" s="260" t="str">
        <f>+cmpc!AD3</f>
        <v>Anno 27</v>
      </c>
      <c r="AE2" s="260" t="str">
        <f>+cmpc!AE3</f>
        <v>Anno 28</v>
      </c>
      <c r="AF2" s="260" t="str">
        <f>+cmpc!AF3</f>
        <v>Anno 29</v>
      </c>
      <c r="AG2" s="260" t="str">
        <f>+cmpc!AG3</f>
        <v>Anno 30</v>
      </c>
    </row>
    <row r="3" spans="3:33" x14ac:dyDescent="0.25">
      <c r="C3" t="s">
        <v>519</v>
      </c>
      <c r="D3" s="120">
        <f>+'Rendiconto Finanziario'!D33+'Rendiconto Finanziario'!D46</f>
        <v>-632208</v>
      </c>
      <c r="E3" s="120">
        <f>+'Rendiconto Finanziario'!E33+'Rendiconto Finanziario'!E46</f>
        <v>-119135.18333333335</v>
      </c>
      <c r="F3" s="120">
        <f>+'Rendiconto Finanziario'!F33+'Rendiconto Finanziario'!F46</f>
        <v>52296.721569444431</v>
      </c>
      <c r="G3" s="120">
        <f>+'Rendiconto Finanziario'!G33+'Rendiconto Finanziario'!G46</f>
        <v>35970.939686116406</v>
      </c>
      <c r="H3" s="120">
        <f>+'Rendiconto Finanziario'!H33+'Rendiconto Finanziario'!H46</f>
        <v>39495.320636426601</v>
      </c>
      <c r="I3" s="120">
        <f>+'Rendiconto Finanziario'!I33+'Rendiconto Finanziario'!I46</f>
        <v>38831.712595365301</v>
      </c>
      <c r="J3" s="120">
        <f>+'Rendiconto Finanziario'!J33+'Rendiconto Finanziario'!J46</f>
        <v>38458.752800681483</v>
      </c>
      <c r="K3" s="120">
        <f>+'Rendiconto Finanziario'!K33+'Rendiconto Finanziario'!K46</f>
        <v>38255.085856794918</v>
      </c>
      <c r="L3" s="120">
        <f>+'Rendiconto Finanziario'!L33+'Rendiconto Finanziario'!L46</f>
        <v>38032.77401286675</v>
      </c>
      <c r="M3" s="120">
        <f>+'Rendiconto Finanziario'!M33+'Rendiconto Finanziario'!M46</f>
        <v>37783.831825506248</v>
      </c>
      <c r="N3" s="120">
        <f>+'Rendiconto Finanziario'!N33+'Rendiconto Finanziario'!N46</f>
        <v>37542.201268426943</v>
      </c>
      <c r="O3" s="120">
        <f>+'Rendiconto Finanziario'!O33+'Rendiconto Finanziario'!O46</f>
        <v>37296.780485554264</v>
      </c>
      <c r="P3" s="120">
        <f>+'Rendiconto Finanziario'!P33+'Rendiconto Finanziario'!P46</f>
        <v>37047.594770186479</v>
      </c>
      <c r="Q3" s="120">
        <f>+'Rendiconto Finanziario'!Q33+'Rendiconto Finanziario'!Q46</f>
        <v>42974.742031228248</v>
      </c>
      <c r="R3" s="120">
        <f>+'Rendiconto Finanziario'!R33+'Rendiconto Finanziario'!R46</f>
        <v>40252.401340922937</v>
      </c>
      <c r="S3" s="120">
        <f>+'Rendiconto Finanziario'!S33+'Rendiconto Finanziario'!S46</f>
        <v>39881.582954839978</v>
      </c>
      <c r="T3" s="120">
        <f>+'Rendiconto Finanziario'!T33+'Rendiconto Finanziario'!T46</f>
        <v>39688.206708594793</v>
      </c>
      <c r="U3" s="120">
        <f>+'Rendiconto Finanziario'!U33+'Rendiconto Finanziario'!U46</f>
        <v>39433.131189638472</v>
      </c>
      <c r="V3" s="120">
        <f>+'Rendiconto Finanziario'!V33+'Rendiconto Finanziario'!V46</f>
        <v>39174.749243583472</v>
      </c>
      <c r="W3" s="120">
        <f>+'Rendiconto Finanziario'!W33+'Rendiconto Finanziario'!W46</f>
        <v>38913.552949391407</v>
      </c>
      <c r="X3" s="120">
        <f>+'Rendiconto Finanziario'!X33+'Rendiconto Finanziario'!X46</f>
        <v>38625.20379637467</v>
      </c>
      <c r="Y3" s="120">
        <f>+'Rendiconto Finanziario'!Y33+'Rendiconto Finanziario'!Y46</f>
        <v>38251.68853032068</v>
      </c>
      <c r="Z3" s="120">
        <f>+'Rendiconto Finanziario'!Z33+'Rendiconto Finanziario'!Z46</f>
        <v>37922.233226232303</v>
      </c>
      <c r="AA3" s="120">
        <f>+'Rendiconto Finanziario'!AA33+'Rendiconto Finanziario'!AA46</f>
        <v>37565.441091554079</v>
      </c>
      <c r="AB3" s="120">
        <f>+'Rendiconto Finanziario'!AB33+'Rendiconto Finanziario'!AB46</f>
        <v>37237.736818564561</v>
      </c>
      <c r="AC3" s="120">
        <f>+'Rendiconto Finanziario'!AC33+'Rendiconto Finanziario'!AC46</f>
        <v>36863.674212485275</v>
      </c>
      <c r="AD3" s="120">
        <f>+'Rendiconto Finanziario'!AD33+'Rendiconto Finanziario'!AD46</f>
        <v>36293.36683037832</v>
      </c>
      <c r="AE3" s="120">
        <f>+'Rendiconto Finanziario'!AE33+'Rendiconto Finanziario'!AE46</f>
        <v>36929.884065189413</v>
      </c>
      <c r="AF3" s="120">
        <f>+'Rendiconto Finanziario'!AF33+'Rendiconto Finanziario'!AF46</f>
        <v>35058.213125841386</v>
      </c>
      <c r="AG3" s="120">
        <f>+'Rendiconto Finanziario'!AG33+'Rendiconto Finanziario'!AG46</f>
        <v>35041.362451194553</v>
      </c>
    </row>
    <row r="4" spans="3:33" x14ac:dyDescent="0.25">
      <c r="C4" t="s">
        <v>520</v>
      </c>
      <c r="D4" s="261">
        <f>+cmpc!D10</f>
        <v>0.05</v>
      </c>
      <c r="E4" s="261">
        <f>+cmpc!E10</f>
        <v>7.3396269160680178E-2</v>
      </c>
      <c r="F4" s="261">
        <f>+cmpc!F10</f>
        <v>7.4304992123337646E-2</v>
      </c>
      <c r="G4" s="261">
        <f>+cmpc!G10</f>
        <v>7.5651399780718748E-2</v>
      </c>
      <c r="H4" s="261">
        <f>+cmpc!H10</f>
        <v>7.7945878066733018E-2</v>
      </c>
      <c r="I4" s="261">
        <f>+cmpc!I10</f>
        <v>8.1990943293822435E-2</v>
      </c>
      <c r="J4" s="261">
        <f>+cmpc!J10</f>
        <v>8.6355935990015648E-2</v>
      </c>
      <c r="K4" s="261">
        <f>+cmpc!K10</f>
        <v>9.1184485508596758E-2</v>
      </c>
      <c r="L4" s="261">
        <f>+cmpc!L10</f>
        <v>9.8803852114280583E-2</v>
      </c>
      <c r="M4" s="261">
        <f>+cmpc!M10</f>
        <v>0.11093488606928337</v>
      </c>
      <c r="N4" s="261">
        <f>+cmpc!N10</f>
        <v>0.13321877839866755</v>
      </c>
      <c r="O4" s="261">
        <f>+cmpc!O10</f>
        <v>0.18745433033663894</v>
      </c>
      <c r="P4" s="261">
        <f>+cmpc!P10</f>
        <v>0.68521137519733721</v>
      </c>
      <c r="Q4" s="261">
        <f>+cmpc!Q10</f>
        <v>-0.2204191965365887</v>
      </c>
      <c r="R4" s="261">
        <f>+cmpc!R10</f>
        <v>-1.4242135352790675E-2</v>
      </c>
      <c r="S4" s="261">
        <f>+cmpc!S10</f>
        <v>5.6743413044758606E-3</v>
      </c>
      <c r="T4" s="261">
        <f>+cmpc!T10</f>
        <v>1.665034640596133E-2</v>
      </c>
      <c r="U4" s="261">
        <f>+cmpc!U10</f>
        <v>2.3613980130610362E-2</v>
      </c>
      <c r="V4" s="261">
        <f>+cmpc!V10</f>
        <v>2.8413959532443162E-2</v>
      </c>
      <c r="W4" s="261">
        <f>+cmpc!W10</f>
        <v>3.1918005193702276E-2</v>
      </c>
      <c r="X4" s="261">
        <f>+cmpc!X10</f>
        <v>3.4106305086091866E-2</v>
      </c>
      <c r="Y4" s="261">
        <f>+cmpc!Y10</f>
        <v>3.4150239675158796E-2</v>
      </c>
      <c r="Z4" s="261">
        <f>+cmpc!Z10</f>
        <v>3.4206183653422838E-2</v>
      </c>
      <c r="AA4" s="261">
        <f>+cmpc!AA10</f>
        <v>3.4272791549093483E-2</v>
      </c>
      <c r="AB4" s="261">
        <f>+cmpc!AB10</f>
        <v>3.434840819993034E-2</v>
      </c>
      <c r="AC4" s="261">
        <f>+cmpc!AC10</f>
        <v>3.4406941469339557E-2</v>
      </c>
      <c r="AD4" s="261">
        <f>+cmpc!AD10</f>
        <v>3.4490404520546698E-2</v>
      </c>
      <c r="AE4" s="261">
        <f>+cmpc!AE10</f>
        <v>3.4559263548492543E-2</v>
      </c>
      <c r="AF4" s="261">
        <f>+cmpc!AF10</f>
        <v>3.4479094591272609E-2</v>
      </c>
      <c r="AG4" s="261">
        <f>+cmpc!AG10</f>
        <v>3.4445298646689493E-2</v>
      </c>
    </row>
    <row r="5" spans="3:33" x14ac:dyDescent="0.25">
      <c r="C5" t="s">
        <v>521</v>
      </c>
      <c r="D5" s="120">
        <f>+D3/((1+D4)^D1)</f>
        <v>-602102.85714285716</v>
      </c>
      <c r="E5" s="120">
        <f>+E3/((1+E4)^E1)</f>
        <v>-103399.84186173351</v>
      </c>
      <c r="F5" s="120">
        <f t="shared" ref="F5:AG5" si="1">+F3/((1+F4)^F1)</f>
        <v>42178.55360239221</v>
      </c>
      <c r="G5" s="120">
        <f t="shared" si="1"/>
        <v>26869.871924647476</v>
      </c>
      <c r="H5" s="120">
        <f t="shared" si="1"/>
        <v>27136.939291510989</v>
      </c>
      <c r="I5" s="120">
        <f t="shared" si="1"/>
        <v>24201.639708576793</v>
      </c>
      <c r="J5" s="120">
        <f t="shared" si="1"/>
        <v>21537.247751980191</v>
      </c>
      <c r="K5" s="120">
        <f t="shared" si="1"/>
        <v>19032.845431009366</v>
      </c>
      <c r="L5" s="120">
        <f t="shared" si="1"/>
        <v>16288.325646793355</v>
      </c>
      <c r="M5" s="120">
        <f t="shared" si="1"/>
        <v>13195.320725120624</v>
      </c>
      <c r="N5" s="120">
        <f t="shared" si="1"/>
        <v>9485.6772950767463</v>
      </c>
      <c r="O5" s="120">
        <f t="shared" si="1"/>
        <v>4745.3511739494916</v>
      </c>
      <c r="P5" s="120">
        <f t="shared" si="1"/>
        <v>41.903765644906578</v>
      </c>
      <c r="Q5" s="120">
        <f t="shared" si="1"/>
        <v>1403322.1117787296</v>
      </c>
      <c r="R5" s="120">
        <f t="shared" si="1"/>
        <v>49915.799779777975</v>
      </c>
      <c r="S5" s="120">
        <f t="shared" si="1"/>
        <v>36429.605839302334</v>
      </c>
      <c r="T5" s="120">
        <f t="shared" si="1"/>
        <v>29973.955317333563</v>
      </c>
      <c r="U5" s="120">
        <f t="shared" si="1"/>
        <v>25906.545577875113</v>
      </c>
      <c r="V5" s="120">
        <f t="shared" si="1"/>
        <v>23004.612761998891</v>
      </c>
      <c r="W5" s="120">
        <f t="shared" si="1"/>
        <v>20758.553184145672</v>
      </c>
      <c r="X5" s="120">
        <f t="shared" si="1"/>
        <v>19098.615086596248</v>
      </c>
      <c r="Y5" s="120">
        <f t="shared" si="1"/>
        <v>18273.03129871155</v>
      </c>
      <c r="Z5" s="120">
        <f t="shared" si="1"/>
        <v>17495.643127750947</v>
      </c>
      <c r="AA5" s="120">
        <f t="shared" si="1"/>
        <v>16731.932143933838</v>
      </c>
      <c r="AB5" s="120">
        <f t="shared" si="1"/>
        <v>16007.076384462191</v>
      </c>
      <c r="AC5" s="120">
        <f t="shared" si="1"/>
        <v>15297.537863335607</v>
      </c>
      <c r="AD5" s="120">
        <f t="shared" si="1"/>
        <v>14528.228356917869</v>
      </c>
      <c r="AE5" s="120">
        <f t="shared" si="1"/>
        <v>14263.54506060462</v>
      </c>
      <c r="AF5" s="120">
        <f t="shared" si="1"/>
        <v>13117.767756931209</v>
      </c>
      <c r="AG5" s="120">
        <f t="shared" si="1"/>
        <v>12686.887207213929</v>
      </c>
    </row>
    <row r="7" spans="3:33" x14ac:dyDescent="0.25">
      <c r="C7" s="23" t="s">
        <v>522</v>
      </c>
      <c r="D7" s="121">
        <f>+NPV(3%,D3:AG3)</f>
        <v>-37186.157172097563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G6"/>
  <sheetViews>
    <sheetView showGridLines="0" workbookViewId="0">
      <selection activeCell="D6" sqref="D6"/>
    </sheetView>
  </sheetViews>
  <sheetFormatPr defaultRowHeight="15" x14ac:dyDescent="0.25"/>
  <cols>
    <col min="3" max="3" width="34.140625" bestFit="1" customWidth="1"/>
    <col min="4" max="5" width="9.7109375" bestFit="1" customWidth="1"/>
  </cols>
  <sheetData>
    <row r="2" spans="3:33" x14ac:dyDescent="0.25">
      <c r="D2" s="260" t="str">
        <f>+van!D2</f>
        <v>Anno 1</v>
      </c>
      <c r="E2" s="260" t="str">
        <f>+van!E2</f>
        <v>Anno 2</v>
      </c>
      <c r="F2" s="260" t="str">
        <f>+van!F2</f>
        <v>Anno 3</v>
      </c>
      <c r="G2" s="260" t="str">
        <f>+van!G2</f>
        <v>Anno 4</v>
      </c>
      <c r="H2" s="260" t="str">
        <f>+van!H2</f>
        <v>Anno 5</v>
      </c>
      <c r="I2" s="260" t="str">
        <f>+van!I2</f>
        <v>Anno 6</v>
      </c>
      <c r="J2" s="260" t="str">
        <f>+van!J2</f>
        <v>Anno 7</v>
      </c>
      <c r="K2" s="260" t="str">
        <f>+van!K2</f>
        <v>Anno 8</v>
      </c>
      <c r="L2" s="260" t="str">
        <f>+van!L2</f>
        <v>Anno 9</v>
      </c>
      <c r="M2" s="260" t="str">
        <f>+van!M2</f>
        <v>Anno 10</v>
      </c>
      <c r="N2" s="260" t="str">
        <f>+van!N2</f>
        <v>Anno 11</v>
      </c>
      <c r="O2" s="260" t="str">
        <f>+van!O2</f>
        <v>Anno 12</v>
      </c>
      <c r="P2" s="260" t="str">
        <f>+van!P2</f>
        <v>Anno 13</v>
      </c>
      <c r="Q2" s="260" t="str">
        <f>+van!Q2</f>
        <v>Anno 14</v>
      </c>
      <c r="R2" s="260" t="str">
        <f>+van!R2</f>
        <v>Anno 15</v>
      </c>
      <c r="S2" s="260" t="str">
        <f>+van!S2</f>
        <v>Anno 16</v>
      </c>
      <c r="T2" s="260" t="str">
        <f>+van!T2</f>
        <v>Anno 17</v>
      </c>
      <c r="U2" s="260" t="str">
        <f>+van!U2</f>
        <v>Anno 18</v>
      </c>
      <c r="V2" s="260" t="str">
        <f>+van!V2</f>
        <v>Anno 19</v>
      </c>
      <c r="W2" s="260" t="str">
        <f>+van!W2</f>
        <v>Anno 20</v>
      </c>
      <c r="X2" s="260" t="str">
        <f>+van!X2</f>
        <v>Anno 21</v>
      </c>
      <c r="Y2" s="260" t="str">
        <f>+van!Y2</f>
        <v>Anno 22</v>
      </c>
      <c r="Z2" s="260" t="str">
        <f>+van!Z2</f>
        <v>Anno 23</v>
      </c>
      <c r="AA2" s="260" t="str">
        <f>+van!AA2</f>
        <v>Anno 24</v>
      </c>
      <c r="AB2" s="260" t="str">
        <f>+van!AB2</f>
        <v>Anno 25</v>
      </c>
      <c r="AC2" s="260" t="str">
        <f>+van!AC2</f>
        <v>Anno 26</v>
      </c>
      <c r="AD2" s="260" t="str">
        <f>+van!AD2</f>
        <v>Anno 27</v>
      </c>
      <c r="AE2" s="260" t="str">
        <f>+van!AE2</f>
        <v>Anno 28</v>
      </c>
      <c r="AF2" s="260" t="str">
        <f>+van!AF2</f>
        <v>Anno 29</v>
      </c>
      <c r="AG2" s="260" t="str">
        <f>+van!AG2</f>
        <v>Anno 30</v>
      </c>
    </row>
    <row r="3" spans="3:33" x14ac:dyDescent="0.25">
      <c r="C3" t="s">
        <v>519</v>
      </c>
      <c r="D3" s="120">
        <f>+van!D3</f>
        <v>-632208</v>
      </c>
      <c r="E3" s="120">
        <f>+van!E3</f>
        <v>-119135.18333333335</v>
      </c>
      <c r="F3" s="120">
        <f>+van!F3</f>
        <v>52296.721569444431</v>
      </c>
      <c r="G3" s="120">
        <f>+van!G3</f>
        <v>35970.939686116406</v>
      </c>
      <c r="H3" s="120">
        <f>+van!H3</f>
        <v>39495.320636426601</v>
      </c>
      <c r="I3" s="120">
        <f>+van!I3</f>
        <v>38831.712595365301</v>
      </c>
      <c r="J3" s="120">
        <f>+van!J3</f>
        <v>38458.752800681483</v>
      </c>
      <c r="K3" s="120">
        <f>+van!K3</f>
        <v>38255.085856794918</v>
      </c>
      <c r="L3" s="120">
        <f>+van!L3</f>
        <v>38032.77401286675</v>
      </c>
      <c r="M3" s="120">
        <f>+van!M3</f>
        <v>37783.831825506248</v>
      </c>
      <c r="N3" s="120">
        <f>+van!N3</f>
        <v>37542.201268426943</v>
      </c>
      <c r="O3" s="120">
        <f>+van!O3</f>
        <v>37296.780485554264</v>
      </c>
      <c r="P3" s="120">
        <f>+van!P3</f>
        <v>37047.594770186479</v>
      </c>
      <c r="Q3" s="120">
        <f>+van!Q3</f>
        <v>42974.742031228248</v>
      </c>
      <c r="R3" s="120">
        <f>+van!R3</f>
        <v>40252.401340922937</v>
      </c>
      <c r="S3" s="120">
        <f>+van!S3</f>
        <v>39881.582954839978</v>
      </c>
      <c r="T3" s="120">
        <f>+van!T3</f>
        <v>39688.206708594793</v>
      </c>
      <c r="U3" s="120">
        <f>+van!U3</f>
        <v>39433.131189638472</v>
      </c>
      <c r="V3" s="120">
        <f>+van!V3</f>
        <v>39174.749243583472</v>
      </c>
      <c r="W3" s="120">
        <f>+van!W3</f>
        <v>38913.552949391407</v>
      </c>
      <c r="X3" s="120">
        <f>+van!X3</f>
        <v>38625.20379637467</v>
      </c>
      <c r="Y3" s="120">
        <f>+van!Y3</f>
        <v>38251.68853032068</v>
      </c>
      <c r="Z3" s="120">
        <f>+van!Z3</f>
        <v>37922.233226232303</v>
      </c>
      <c r="AA3" s="120">
        <f>+van!AA3</f>
        <v>37565.441091554079</v>
      </c>
      <c r="AB3" s="120">
        <f>+van!AB3</f>
        <v>37237.736818564561</v>
      </c>
      <c r="AC3" s="120">
        <f>+van!AC3</f>
        <v>36863.674212485275</v>
      </c>
      <c r="AD3" s="120">
        <f>+van!AD3</f>
        <v>36293.36683037832</v>
      </c>
      <c r="AE3" s="120">
        <f>+van!AE3</f>
        <v>36929.884065189413</v>
      </c>
      <c r="AF3" s="120">
        <f>+van!AF3</f>
        <v>35058.213125841386</v>
      </c>
      <c r="AG3" s="120">
        <f>+van!AG3</f>
        <v>35041.362451194553</v>
      </c>
    </row>
    <row r="6" spans="3:33" x14ac:dyDescent="0.25">
      <c r="C6" s="23" t="s">
        <v>523</v>
      </c>
      <c r="D6" s="262">
        <f>IRR(D3:AG3,1)</f>
        <v>2.5927687037130775E-2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C3:D50"/>
  <sheetViews>
    <sheetView showGridLines="0" topLeftCell="A28" workbookViewId="0">
      <selection activeCell="C28" sqref="C1:D1048576"/>
    </sheetView>
  </sheetViews>
  <sheetFormatPr defaultRowHeight="15" x14ac:dyDescent="0.25"/>
  <cols>
    <col min="3" max="3" width="36.28515625" bestFit="1" customWidth="1"/>
    <col min="4" max="4" width="11.28515625" bestFit="1" customWidth="1"/>
  </cols>
  <sheetData>
    <row r="3" spans="3:4" x14ac:dyDescent="0.25">
      <c r="C3" s="16" t="s">
        <v>376</v>
      </c>
      <c r="D3" s="242" t="e">
        <f>+SPanno!#REF!</f>
        <v>#REF!</v>
      </c>
    </row>
    <row r="4" spans="3:4" x14ac:dyDescent="0.25">
      <c r="C4" s="16" t="s">
        <v>377</v>
      </c>
    </row>
    <row r="5" spans="3:4" x14ac:dyDescent="0.25">
      <c r="C5" s="243" t="s">
        <v>378</v>
      </c>
      <c r="D5" s="244"/>
    </row>
    <row r="6" spans="3:4" x14ac:dyDescent="0.25">
      <c r="C6" s="243" t="s">
        <v>379</v>
      </c>
      <c r="D6" s="244"/>
    </row>
    <row r="7" spans="3:4" x14ac:dyDescent="0.25">
      <c r="C7" s="16" t="s">
        <v>195</v>
      </c>
      <c r="D7" s="245">
        <f>+D5+D6</f>
        <v>0</v>
      </c>
    </row>
    <row r="8" spans="3:4" x14ac:dyDescent="0.25">
      <c r="C8" s="16" t="s">
        <v>380</v>
      </c>
    </row>
    <row r="9" spans="3:4" x14ac:dyDescent="0.25">
      <c r="C9" s="243" t="s">
        <v>381</v>
      </c>
      <c r="D9" s="244"/>
    </row>
    <row r="10" spans="3:4" x14ac:dyDescent="0.25">
      <c r="C10" s="243" t="s">
        <v>382</v>
      </c>
      <c r="D10" s="244"/>
    </row>
    <row r="11" spans="3:4" x14ac:dyDescent="0.25">
      <c r="C11" s="243" t="s">
        <v>383</v>
      </c>
      <c r="D11" s="244"/>
    </row>
    <row r="12" spans="3:4" x14ac:dyDescent="0.25">
      <c r="C12" s="16" t="s">
        <v>195</v>
      </c>
      <c r="D12" s="245">
        <f>SUM(D9:D11)</f>
        <v>0</v>
      </c>
    </row>
    <row r="16" spans="3:4" x14ac:dyDescent="0.25">
      <c r="C16" s="16" t="s">
        <v>384</v>
      </c>
    </row>
    <row r="17" spans="3:4" ht="15.75" x14ac:dyDescent="0.25">
      <c r="C17" s="246"/>
    </row>
    <row r="18" spans="3:4" x14ac:dyDescent="0.25">
      <c r="C18" s="243" t="s">
        <v>385</v>
      </c>
      <c r="D18" s="244"/>
    </row>
    <row r="19" spans="3:4" x14ac:dyDescent="0.25">
      <c r="C19" s="243" t="s">
        <v>386</v>
      </c>
      <c r="D19" s="244"/>
    </row>
    <row r="20" spans="3:4" x14ac:dyDescent="0.25">
      <c r="C20" s="16" t="s">
        <v>387</v>
      </c>
      <c r="D20" s="245">
        <f>+D18-D19</f>
        <v>0</v>
      </c>
    </row>
    <row r="22" spans="3:4" x14ac:dyDescent="0.25">
      <c r="C22" s="243" t="s">
        <v>388</v>
      </c>
      <c r="D22" s="244"/>
    </row>
    <row r="23" spans="3:4" x14ac:dyDescent="0.25">
      <c r="C23" s="16" t="s">
        <v>389</v>
      </c>
      <c r="D23" s="245">
        <f>+D20-D22</f>
        <v>0</v>
      </c>
    </row>
    <row r="25" spans="3:4" x14ac:dyDescent="0.25">
      <c r="C25" s="243" t="s">
        <v>390</v>
      </c>
      <c r="D25" s="244"/>
    </row>
    <row r="26" spans="3:4" x14ac:dyDescent="0.25">
      <c r="C26" s="16" t="s">
        <v>391</v>
      </c>
      <c r="D26" s="245">
        <f>+D23-D25</f>
        <v>0</v>
      </c>
    </row>
    <row r="28" spans="3:4" x14ac:dyDescent="0.25">
      <c r="C28" s="243" t="s">
        <v>392</v>
      </c>
      <c r="D28" s="244"/>
    </row>
    <row r="29" spans="3:4" x14ac:dyDescent="0.25">
      <c r="C29" s="16" t="s">
        <v>393</v>
      </c>
      <c r="D29" s="245">
        <f>+D26+D28</f>
        <v>0</v>
      </c>
    </row>
    <row r="31" spans="3:4" x14ac:dyDescent="0.25">
      <c r="C31" s="243" t="s">
        <v>394</v>
      </c>
      <c r="D31" s="244"/>
    </row>
    <row r="32" spans="3:4" x14ac:dyDescent="0.25">
      <c r="C32" s="16" t="s">
        <v>395</v>
      </c>
      <c r="D32" s="245">
        <f>+D29-D31</f>
        <v>0</v>
      </c>
    </row>
    <row r="34" spans="3:4" x14ac:dyDescent="0.25">
      <c r="C34" s="243" t="s">
        <v>396</v>
      </c>
      <c r="D34" s="244"/>
    </row>
    <row r="35" spans="3:4" x14ac:dyDescent="0.25">
      <c r="C35" s="16" t="s">
        <v>397</v>
      </c>
      <c r="D35" s="245">
        <f>+D32-D34</f>
        <v>0</v>
      </c>
    </row>
    <row r="40" spans="3:4" x14ac:dyDescent="0.25">
      <c r="C40" s="16" t="s">
        <v>398</v>
      </c>
      <c r="D40" s="242" t="e">
        <f>+D3</f>
        <v>#REF!</v>
      </c>
    </row>
    <row r="41" spans="3:4" x14ac:dyDescent="0.25">
      <c r="C41" s="243" t="s">
        <v>399</v>
      </c>
      <c r="D41" s="247" t="e">
        <f>+D26/(D11+D10)</f>
        <v>#DIV/0!</v>
      </c>
    </row>
    <row r="42" spans="3:4" x14ac:dyDescent="0.25">
      <c r="C42" s="243" t="s">
        <v>400</v>
      </c>
      <c r="D42" s="247" t="e">
        <f>+D35/D9</f>
        <v>#DIV/0!</v>
      </c>
    </row>
    <row r="43" spans="3:4" x14ac:dyDescent="0.25">
      <c r="C43" s="243"/>
    </row>
    <row r="47" spans="3:4" x14ac:dyDescent="0.25">
      <c r="C47" s="16" t="s">
        <v>401</v>
      </c>
      <c r="D47" s="242" t="e">
        <f>+D40</f>
        <v>#REF!</v>
      </c>
    </row>
    <row r="49" spans="3:4" x14ac:dyDescent="0.25">
      <c r="C49" s="243" t="s">
        <v>402</v>
      </c>
      <c r="D49" s="248">
        <f>+D6-D11</f>
        <v>0</v>
      </c>
    </row>
    <row r="50" spans="3:4" x14ac:dyDescent="0.25">
      <c r="C50" s="243" t="s">
        <v>403</v>
      </c>
      <c r="D50" s="24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AM29"/>
  <sheetViews>
    <sheetView showGridLines="0" workbookViewId="0">
      <selection activeCell="K14" sqref="K14"/>
    </sheetView>
  </sheetViews>
  <sheetFormatPr defaultRowHeight="15" x14ac:dyDescent="0.25"/>
  <cols>
    <col min="1" max="1" width="12.28515625" style="15" customWidth="1"/>
    <col min="2" max="2" width="26.7109375" bestFit="1" customWidth="1"/>
    <col min="3" max="3" width="10.42578125" bestFit="1" customWidth="1"/>
    <col min="4" max="4" width="10.28515625" bestFit="1" customWidth="1"/>
    <col min="5" max="5" width="11" bestFit="1" customWidth="1"/>
    <col min="6" max="6" width="11.28515625" bestFit="1" customWidth="1"/>
    <col min="7" max="20" width="10.28515625" bestFit="1" customWidth="1"/>
    <col min="21" max="39" width="11.7109375" bestFit="1" customWidth="1"/>
  </cols>
  <sheetData>
    <row r="1" spans="2:39" s="15" customFormat="1" ht="11.65" customHeight="1" x14ac:dyDescent="0.2"/>
    <row r="2" spans="2:39" s="15" customFormat="1" ht="12" x14ac:dyDescent="0.2"/>
    <row r="3" spans="2:39" s="15" customFormat="1" ht="12" x14ac:dyDescent="0.2"/>
    <row r="4" spans="2:39" s="15" customFormat="1" ht="12" x14ac:dyDescent="0.2"/>
    <row r="5" spans="2:39" s="15" customFormat="1" ht="12" x14ac:dyDescent="0.2"/>
    <row r="6" spans="2:39" x14ac:dyDescent="0.25">
      <c r="B6" s="16"/>
      <c r="C6" s="17"/>
    </row>
    <row r="7" spans="2:39" x14ac:dyDescent="0.25">
      <c r="B7" s="28"/>
      <c r="C7" s="28"/>
    </row>
    <row r="8" spans="2:39" x14ac:dyDescent="0.25">
      <c r="B8" s="34" t="s">
        <v>134</v>
      </c>
      <c r="C8" s="35" t="str">
        <f>+SPanno!C6</f>
        <v>ANNO 0</v>
      </c>
      <c r="D8" s="35" t="str">
        <f>+SPanno!D6</f>
        <v>ANNO 1</v>
      </c>
      <c r="E8" s="35" t="str">
        <f>+SPanno!E6</f>
        <v>ANNO 2</v>
      </c>
      <c r="F8" s="35" t="str">
        <f>+SPanno!F6</f>
        <v>ANNO 3</v>
      </c>
      <c r="G8" s="35" t="str">
        <f>+SPanno!G6</f>
        <v>ANNO 4</v>
      </c>
      <c r="H8" s="35" t="str">
        <f>+SPanno!H6</f>
        <v>ANNO 5</v>
      </c>
      <c r="I8" s="35" t="str">
        <f>+SPanno!I6</f>
        <v>ANNO 6</v>
      </c>
      <c r="J8" s="35" t="str">
        <f>+SPanno!J6</f>
        <v>ANNO 7</v>
      </c>
      <c r="K8" s="35" t="str">
        <f>+SPanno!K6</f>
        <v>ANNO 8</v>
      </c>
      <c r="L8" s="35" t="str">
        <f>+SPanno!L6</f>
        <v>ANNO 9</v>
      </c>
      <c r="M8" s="35" t="str">
        <f>+SPanno!M6</f>
        <v>ANNO 10</v>
      </c>
      <c r="N8" s="35" t="str">
        <f>+SPanno!N6</f>
        <v>ANNO 11</v>
      </c>
      <c r="O8" s="35" t="str">
        <f>+SPanno!O6</f>
        <v>ANNO 12</v>
      </c>
      <c r="P8" s="35" t="str">
        <f>+SPanno!P6</f>
        <v>ANNO 13</v>
      </c>
      <c r="Q8" s="35" t="str">
        <f>+SPanno!Q6</f>
        <v>ANNO 14</v>
      </c>
      <c r="R8" s="35" t="str">
        <f>+SPanno!R6</f>
        <v>ANNO 15</v>
      </c>
      <c r="S8" s="35" t="str">
        <f>+SPanno!S6</f>
        <v>ANNO 16</v>
      </c>
      <c r="T8" s="35" t="str">
        <f>+SPanno!T6</f>
        <v>ANNO 17</v>
      </c>
      <c r="U8" s="35" t="str">
        <f>+SPanno!U6</f>
        <v>ANNO 18</v>
      </c>
      <c r="V8" s="35" t="str">
        <f>+SPanno!V6</f>
        <v>ANNO 19</v>
      </c>
      <c r="W8" s="35" t="str">
        <f>+SPanno!W6</f>
        <v>ANNO 20</v>
      </c>
      <c r="X8" s="35" t="str">
        <f>+SPanno!X6</f>
        <v>ANNO 21</v>
      </c>
      <c r="Y8" s="35" t="str">
        <f>+SPanno!Y6</f>
        <v>ANNO 22</v>
      </c>
      <c r="Z8" s="35" t="str">
        <f>+SPanno!Z6</f>
        <v>ANNO 23</v>
      </c>
      <c r="AA8" s="35" t="str">
        <f>+SPanno!AA6</f>
        <v>ANNO 24</v>
      </c>
      <c r="AB8" s="35" t="str">
        <f>+SPanno!AB6</f>
        <v>ANNO 25</v>
      </c>
      <c r="AC8" s="35" t="str">
        <f>+SPanno!AC6</f>
        <v>ANNO 26</v>
      </c>
      <c r="AD8" s="35" t="str">
        <f>+SPanno!AD6</f>
        <v>ANNO 27</v>
      </c>
      <c r="AE8" s="35" t="str">
        <f>+SPanno!AE6</f>
        <v>ANNO 28</v>
      </c>
      <c r="AF8" s="35" t="str">
        <f>+SPanno!AF6</f>
        <v>ANNO 29</v>
      </c>
      <c r="AG8" s="35" t="str">
        <f>+SPanno!AG6</f>
        <v>ANNO 30</v>
      </c>
      <c r="AH8" s="35" t="str">
        <f>+SPanno!AH6</f>
        <v>ANNO 31</v>
      </c>
      <c r="AI8" s="35" t="str">
        <f>+SPanno!AI6</f>
        <v>ANNO 32</v>
      </c>
      <c r="AJ8" s="35" t="str">
        <f>+SPanno!AJ6</f>
        <v>ANNO 33</v>
      </c>
      <c r="AK8" s="35" t="str">
        <f>+SPanno!AK6</f>
        <v>ANNO 34</v>
      </c>
      <c r="AL8" s="35" t="str">
        <f>+SPanno!AL6</f>
        <v>ANNO 35</v>
      </c>
      <c r="AM8" s="35" t="str">
        <f>+SPanno!AM6</f>
        <v>ANNO 36</v>
      </c>
    </row>
    <row r="9" spans="2:39" x14ac:dyDescent="0.25">
      <c r="B9" s="18" t="s">
        <v>138</v>
      </c>
      <c r="C9" s="36">
        <f>+M_Pregresso!B51</f>
        <v>0</v>
      </c>
      <c r="D9" s="36">
        <f>'Variazioni Patrimoniali'!C8</f>
        <v>13200</v>
      </c>
      <c r="E9" s="36">
        <f>'Variazioni Patrimoniali'!D8</f>
        <v>13200</v>
      </c>
      <c r="F9" s="36">
        <f>'Variazioni Patrimoniali'!E8</f>
        <v>13200</v>
      </c>
      <c r="G9" s="36">
        <f>'Variazioni Patrimoniali'!F8</f>
        <v>13200</v>
      </c>
      <c r="H9" s="36">
        <f>'Variazioni Patrimoniali'!G8</f>
        <v>13200</v>
      </c>
      <c r="I9" s="36">
        <f>'Variazioni Patrimoniali'!H8</f>
        <v>13200</v>
      </c>
      <c r="J9" s="36">
        <f>'Variazioni Patrimoniali'!I8</f>
        <v>13200</v>
      </c>
      <c r="K9" s="36">
        <f>'Variazioni Patrimoniali'!J8</f>
        <v>13200</v>
      </c>
      <c r="L9" s="36">
        <f>'Variazioni Patrimoniali'!K8</f>
        <v>13200</v>
      </c>
      <c r="M9" s="36">
        <f>'Variazioni Patrimoniali'!L8</f>
        <v>13200</v>
      </c>
      <c r="N9" s="36">
        <f>'Variazioni Patrimoniali'!M8</f>
        <v>13200</v>
      </c>
      <c r="O9" s="36">
        <f>'Variazioni Patrimoniali'!N8</f>
        <v>13200</v>
      </c>
      <c r="P9" s="36">
        <f>'Variazioni Patrimoniali'!O8</f>
        <v>13200</v>
      </c>
      <c r="Q9" s="36">
        <f>'Variazioni Patrimoniali'!P8</f>
        <v>13200</v>
      </c>
      <c r="R9" s="36">
        <f>'Variazioni Patrimoniali'!Q8</f>
        <v>13200</v>
      </c>
      <c r="S9" s="36">
        <f>'Variazioni Patrimoniali'!R8</f>
        <v>13200</v>
      </c>
      <c r="T9" s="36">
        <f>'Variazioni Patrimoniali'!S8</f>
        <v>13200</v>
      </c>
      <c r="U9" s="36">
        <f>'Variazioni Patrimoniali'!T8</f>
        <v>13200</v>
      </c>
      <c r="V9" s="36">
        <f>'Variazioni Patrimoniali'!U8</f>
        <v>13200</v>
      </c>
      <c r="W9" s="36">
        <f>'Variazioni Patrimoniali'!V8</f>
        <v>13200</v>
      </c>
      <c r="X9" s="36">
        <f>'Variazioni Patrimoniali'!W8</f>
        <v>13200</v>
      </c>
      <c r="Y9" s="36">
        <f>'Variazioni Patrimoniali'!X8</f>
        <v>13200</v>
      </c>
      <c r="Z9" s="36">
        <f>'Variazioni Patrimoniali'!Y8</f>
        <v>13200</v>
      </c>
      <c r="AA9" s="36">
        <f>'Variazioni Patrimoniali'!Z8</f>
        <v>13200</v>
      </c>
      <c r="AB9" s="36">
        <f>'Variazioni Patrimoniali'!AA8</f>
        <v>13200</v>
      </c>
      <c r="AC9" s="36">
        <f>'Variazioni Patrimoniali'!AB8</f>
        <v>13200</v>
      </c>
      <c r="AD9" s="36">
        <f>'Variazioni Patrimoniali'!AC8</f>
        <v>13200</v>
      </c>
      <c r="AE9" s="36">
        <f>'Variazioni Patrimoniali'!AD8</f>
        <v>13200</v>
      </c>
      <c r="AF9" s="36">
        <f>'Variazioni Patrimoniali'!AE8</f>
        <v>13200</v>
      </c>
      <c r="AG9" s="36">
        <f>'Variazioni Patrimoniali'!AF8</f>
        <v>13200</v>
      </c>
      <c r="AH9" s="36">
        <f>'Variazioni Patrimoniali'!AG8</f>
        <v>13200</v>
      </c>
      <c r="AI9" s="36">
        <f>'Variazioni Patrimoniali'!AH8</f>
        <v>13200</v>
      </c>
      <c r="AJ9" s="36">
        <f>'Variazioni Patrimoniali'!AI8</f>
        <v>13200</v>
      </c>
      <c r="AK9" s="36">
        <f>'Variazioni Patrimoniali'!AJ8</f>
        <v>13200</v>
      </c>
      <c r="AL9" s="36">
        <f>'Variazioni Patrimoniali'!AK8</f>
        <v>13200</v>
      </c>
      <c r="AM9" s="36">
        <f>'Variazioni Patrimoniali'!AL8</f>
        <v>13200</v>
      </c>
    </row>
    <row r="10" spans="2:39" x14ac:dyDescent="0.25">
      <c r="B10" s="18" t="s">
        <v>139</v>
      </c>
      <c r="C10" s="28"/>
      <c r="D10" s="36">
        <f>+'Variazioni Patrimoniali'!C11+M_Pregresso!B12</f>
        <v>124080</v>
      </c>
      <c r="E10" s="36">
        <f>+'Variazioni Patrimoniali'!D11+D12</f>
        <v>151360</v>
      </c>
      <c r="F10" s="36">
        <f>+'Variazioni Patrimoniali'!E11+E12</f>
        <v>152240</v>
      </c>
      <c r="G10" s="36">
        <f>+'Variazioni Patrimoniali'!F11+F12</f>
        <v>153277.76442986741</v>
      </c>
      <c r="H10" s="36">
        <f>+'Variazioni Patrimoniali'!G11+G12</f>
        <v>154315.52885973483</v>
      </c>
      <c r="I10" s="36">
        <f>+'Variazioni Patrimoniali'!H11+H12</f>
        <v>155353.29328960224</v>
      </c>
      <c r="J10" s="36">
        <f>+'Variazioni Patrimoniali'!I11+I12</f>
        <v>156391.05771946965</v>
      </c>
      <c r="K10" s="36">
        <f>+'Variazioni Patrimoniali'!J11+J12</f>
        <v>157428.82214933707</v>
      </c>
      <c r="L10" s="36">
        <f>+'Variazioni Patrimoniali'!K11+K12</f>
        <v>158466.58657920448</v>
      </c>
      <c r="M10" s="36">
        <f>+'Variazioni Patrimoniali'!L11+L12</f>
        <v>159504.35100907189</v>
      </c>
      <c r="N10" s="36">
        <f>+'Variazioni Patrimoniali'!M11+M12</f>
        <v>160542.11543893931</v>
      </c>
      <c r="O10" s="36">
        <f>+'Variazioni Patrimoniali'!N11+N12</f>
        <v>161579.87986880672</v>
      </c>
      <c r="P10" s="36">
        <f>+'Variazioni Patrimoniali'!O11+O12</f>
        <v>162617.64429867413</v>
      </c>
      <c r="Q10" s="36">
        <f>+'Variazioni Patrimoniali'!P11+P12</f>
        <v>163655.40872854154</v>
      </c>
      <c r="R10" s="36">
        <f>+'Variazioni Patrimoniali'!Q11+Q12</f>
        <v>164693.17315840896</v>
      </c>
      <c r="S10" s="36">
        <f>+'Variazioni Patrimoniali'!R11+R12</f>
        <v>165730.93758827637</v>
      </c>
      <c r="T10" s="36">
        <f>+'Variazioni Patrimoniali'!S11+S12</f>
        <v>166768.70201814378</v>
      </c>
      <c r="U10" s="36">
        <f>+'Variazioni Patrimoniali'!T11+T12</f>
        <v>167806.4664480112</v>
      </c>
      <c r="V10" s="36">
        <f>+'Variazioni Patrimoniali'!U11+U12</f>
        <v>168844.23087787861</v>
      </c>
      <c r="W10" s="36">
        <f>+'Variazioni Patrimoniali'!V11+V12</f>
        <v>169881.99530774602</v>
      </c>
      <c r="X10" s="36">
        <f>+'Variazioni Patrimoniali'!W11+W12</f>
        <v>170919.75973761344</v>
      </c>
      <c r="Y10" s="36">
        <f>+'Variazioni Patrimoniali'!X11+X12</f>
        <v>171957.52416748085</v>
      </c>
      <c r="Z10" s="36">
        <f>+'Variazioni Patrimoniali'!Y11+Y12</f>
        <v>172995.28859734826</v>
      </c>
      <c r="AA10" s="36">
        <f>+'Variazioni Patrimoniali'!Z11+Z12</f>
        <v>174033.05302721568</v>
      </c>
      <c r="AB10" s="36">
        <f>+'Variazioni Patrimoniali'!AA11+AA12</f>
        <v>175070.81745708309</v>
      </c>
      <c r="AC10" s="36">
        <f>+'Variazioni Patrimoniali'!AB11+AB12</f>
        <v>176108.5818869505</v>
      </c>
      <c r="AD10" s="36">
        <f>+'Variazioni Patrimoniali'!AC11+AC12</f>
        <v>177366.34631681792</v>
      </c>
      <c r="AE10" s="36">
        <f>+'Variazioni Patrimoniali'!AD11+AD12</f>
        <v>178246.34631681792</v>
      </c>
      <c r="AF10" s="36">
        <f>+'Variazioni Patrimoniali'!AE11+AE12</f>
        <v>179126.34631681792</v>
      </c>
      <c r="AG10" s="36">
        <f>+'Variazioni Patrimoniali'!AF11+AF12</f>
        <v>180006.34631681792</v>
      </c>
      <c r="AH10" s="36">
        <f>+'Variazioni Patrimoniali'!AG11+AG12</f>
        <v>180886.34631681792</v>
      </c>
      <c r="AI10" s="36">
        <f>+'Variazioni Patrimoniali'!AH11+AH12</f>
        <v>181766.34631681792</v>
      </c>
      <c r="AJ10" s="36">
        <f>+'Variazioni Patrimoniali'!AI11+AI12</f>
        <v>182646.34631681792</v>
      </c>
      <c r="AK10" s="36">
        <f>+'Variazioni Patrimoniali'!AJ11+AJ12</f>
        <v>183526.34631681792</v>
      </c>
      <c r="AL10" s="36">
        <f>+'Variazioni Patrimoniali'!AK11+AK12</f>
        <v>184406.34631681792</v>
      </c>
      <c r="AM10" s="36">
        <f>+'Variazioni Patrimoniali'!AL11+AL12</f>
        <v>185286.34631681792</v>
      </c>
    </row>
    <row r="11" spans="2:39" x14ac:dyDescent="0.25">
      <c r="B11" s="18" t="s">
        <v>135</v>
      </c>
      <c r="C11" s="36">
        <f>+IF((C10-C9)&gt;0,0,(C9-C10))</f>
        <v>0</v>
      </c>
      <c r="D11" s="36">
        <f>+IF((D10-D9)&gt;0,0,(D9-D10))</f>
        <v>0</v>
      </c>
      <c r="E11" s="36">
        <f>+IF((E10-E9)&gt;0,0,(E9-E10))</f>
        <v>0</v>
      </c>
      <c r="F11" s="36">
        <f t="shared" ref="F11:AM11" si="0">+IF((F10-F9)&gt;0,0,(F9-F10))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6">
        <f t="shared" si="0"/>
        <v>0</v>
      </c>
      <c r="AF11" s="36">
        <f t="shared" si="0"/>
        <v>0</v>
      </c>
      <c r="AG11" s="36">
        <f t="shared" si="0"/>
        <v>0</v>
      </c>
      <c r="AH11" s="36">
        <f t="shared" si="0"/>
        <v>0</v>
      </c>
      <c r="AI11" s="36">
        <f t="shared" si="0"/>
        <v>0</v>
      </c>
      <c r="AJ11" s="36">
        <f t="shared" si="0"/>
        <v>0</v>
      </c>
      <c r="AK11" s="36">
        <f t="shared" si="0"/>
        <v>0</v>
      </c>
      <c r="AL11" s="36">
        <f t="shared" si="0"/>
        <v>0</v>
      </c>
      <c r="AM11" s="36">
        <f t="shared" si="0"/>
        <v>0</v>
      </c>
    </row>
    <row r="12" spans="2:39" x14ac:dyDescent="0.25">
      <c r="B12" s="18" t="s">
        <v>136</v>
      </c>
      <c r="C12" s="28"/>
      <c r="D12" s="36">
        <f>+IF(D10&gt;D9,D10-D9,0)</f>
        <v>110880</v>
      </c>
      <c r="E12" s="36">
        <f>+IF(E10&gt;E9,E10-E9,0)</f>
        <v>138160</v>
      </c>
      <c r="F12" s="36">
        <f t="shared" ref="F12:AM12" si="1">+IF(F10&gt;F9,F10-F9,0)</f>
        <v>139040</v>
      </c>
      <c r="G12" s="36">
        <f t="shared" si="1"/>
        <v>140077.76442986741</v>
      </c>
      <c r="H12" s="36">
        <f t="shared" si="1"/>
        <v>141115.52885973483</v>
      </c>
      <c r="I12" s="36">
        <f t="shared" si="1"/>
        <v>142153.29328960224</v>
      </c>
      <c r="J12" s="36">
        <f t="shared" si="1"/>
        <v>143191.05771946965</v>
      </c>
      <c r="K12" s="36">
        <f t="shared" si="1"/>
        <v>144228.82214933707</v>
      </c>
      <c r="L12" s="36">
        <f t="shared" si="1"/>
        <v>145266.58657920448</v>
      </c>
      <c r="M12" s="36">
        <f t="shared" si="1"/>
        <v>146304.35100907189</v>
      </c>
      <c r="N12" s="36">
        <f t="shared" si="1"/>
        <v>147342.11543893931</v>
      </c>
      <c r="O12" s="36">
        <f t="shared" si="1"/>
        <v>148379.87986880672</v>
      </c>
      <c r="P12" s="36">
        <f t="shared" si="1"/>
        <v>149417.64429867413</v>
      </c>
      <c r="Q12" s="36">
        <f t="shared" si="1"/>
        <v>150455.40872854154</v>
      </c>
      <c r="R12" s="36">
        <f t="shared" si="1"/>
        <v>151493.17315840896</v>
      </c>
      <c r="S12" s="36">
        <f t="shared" si="1"/>
        <v>152530.93758827637</v>
      </c>
      <c r="T12" s="36">
        <f t="shared" si="1"/>
        <v>153568.70201814378</v>
      </c>
      <c r="U12" s="36">
        <f t="shared" si="1"/>
        <v>154606.4664480112</v>
      </c>
      <c r="V12" s="36">
        <f t="shared" si="1"/>
        <v>155644.23087787861</v>
      </c>
      <c r="W12" s="36">
        <f t="shared" si="1"/>
        <v>156681.99530774602</v>
      </c>
      <c r="X12" s="36">
        <f t="shared" si="1"/>
        <v>157719.75973761344</v>
      </c>
      <c r="Y12" s="36">
        <f t="shared" si="1"/>
        <v>158757.52416748085</v>
      </c>
      <c r="Z12" s="36">
        <f t="shared" si="1"/>
        <v>159795.28859734826</v>
      </c>
      <c r="AA12" s="36">
        <f t="shared" si="1"/>
        <v>160833.05302721568</v>
      </c>
      <c r="AB12" s="36">
        <f t="shared" si="1"/>
        <v>161870.81745708309</v>
      </c>
      <c r="AC12" s="36">
        <f t="shared" si="1"/>
        <v>162908.5818869505</v>
      </c>
      <c r="AD12" s="36">
        <f t="shared" si="1"/>
        <v>164166.34631681792</v>
      </c>
      <c r="AE12" s="36">
        <f t="shared" si="1"/>
        <v>165046.34631681792</v>
      </c>
      <c r="AF12" s="36">
        <f t="shared" si="1"/>
        <v>165926.34631681792</v>
      </c>
      <c r="AG12" s="36">
        <f t="shared" si="1"/>
        <v>166806.34631681792</v>
      </c>
      <c r="AH12" s="36">
        <f t="shared" si="1"/>
        <v>167686.34631681792</v>
      </c>
      <c r="AI12" s="36">
        <f t="shared" si="1"/>
        <v>168566.34631681792</v>
      </c>
      <c r="AJ12" s="36">
        <f t="shared" si="1"/>
        <v>169446.34631681792</v>
      </c>
      <c r="AK12" s="36">
        <f t="shared" si="1"/>
        <v>170326.34631681792</v>
      </c>
      <c r="AL12" s="36">
        <f t="shared" si="1"/>
        <v>171206.34631681792</v>
      </c>
      <c r="AM12" s="36">
        <f t="shared" si="1"/>
        <v>172086.34631681792</v>
      </c>
    </row>
    <row r="13" spans="2:39" x14ac:dyDescent="0.25">
      <c r="B13" s="18" t="s">
        <v>137</v>
      </c>
      <c r="C13" s="28"/>
      <c r="D13" s="36">
        <f>+C11</f>
        <v>0</v>
      </c>
      <c r="E13" s="36">
        <f>+D11</f>
        <v>0</v>
      </c>
      <c r="F13" s="36">
        <f t="shared" ref="F13:AM13" si="2">+E11</f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36">
        <f t="shared" si="2"/>
        <v>0</v>
      </c>
      <c r="R13" s="36">
        <f t="shared" si="2"/>
        <v>0</v>
      </c>
      <c r="S13" s="36">
        <f t="shared" si="2"/>
        <v>0</v>
      </c>
      <c r="T13" s="36">
        <f t="shared" si="2"/>
        <v>0</v>
      </c>
      <c r="U13" s="36">
        <f t="shared" si="2"/>
        <v>0</v>
      </c>
      <c r="V13" s="36">
        <f t="shared" si="2"/>
        <v>0</v>
      </c>
      <c r="W13" s="36">
        <f t="shared" si="2"/>
        <v>0</v>
      </c>
      <c r="X13" s="36">
        <f t="shared" si="2"/>
        <v>0</v>
      </c>
      <c r="Y13" s="36">
        <f t="shared" si="2"/>
        <v>0</v>
      </c>
      <c r="Z13" s="36">
        <f t="shared" si="2"/>
        <v>0</v>
      </c>
      <c r="AA13" s="36">
        <f t="shared" si="2"/>
        <v>0</v>
      </c>
      <c r="AB13" s="36">
        <f t="shared" si="2"/>
        <v>0</v>
      </c>
      <c r="AC13" s="36">
        <f t="shared" si="2"/>
        <v>0</v>
      </c>
      <c r="AD13" s="36">
        <f t="shared" si="2"/>
        <v>0</v>
      </c>
      <c r="AE13" s="36">
        <f t="shared" si="2"/>
        <v>0</v>
      </c>
      <c r="AF13" s="36">
        <f t="shared" si="2"/>
        <v>0</v>
      </c>
      <c r="AG13" s="36">
        <f t="shared" si="2"/>
        <v>0</v>
      </c>
      <c r="AH13" s="36">
        <f t="shared" si="2"/>
        <v>0</v>
      </c>
      <c r="AI13" s="36">
        <f t="shared" si="2"/>
        <v>0</v>
      </c>
      <c r="AJ13" s="36">
        <f t="shared" si="2"/>
        <v>0</v>
      </c>
      <c r="AK13" s="36">
        <f t="shared" si="2"/>
        <v>0</v>
      </c>
      <c r="AL13" s="36">
        <f t="shared" si="2"/>
        <v>0</v>
      </c>
      <c r="AM13" s="36">
        <f t="shared" si="2"/>
        <v>0</v>
      </c>
    </row>
    <row r="14" spans="2:39" x14ac:dyDescent="0.25">
      <c r="B14" s="28"/>
      <c r="C14" s="2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2:39" x14ac:dyDescent="0.25">
      <c r="B15" s="28"/>
      <c r="C15" s="2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2:39" x14ac:dyDescent="0.25">
      <c r="B16" s="28"/>
      <c r="C16" s="28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x14ac:dyDescent="0.25">
      <c r="B17" s="34" t="s">
        <v>116</v>
      </c>
      <c r="C17" s="29"/>
      <c r="D17" s="36">
        <f>+D12</f>
        <v>110880</v>
      </c>
      <c r="E17" s="36">
        <f>+E12</f>
        <v>138160</v>
      </c>
      <c r="F17" s="36">
        <f t="shared" ref="F17:AM17" si="3">+F12</f>
        <v>139040</v>
      </c>
      <c r="G17" s="36">
        <f t="shared" si="3"/>
        <v>140077.76442986741</v>
      </c>
      <c r="H17" s="36">
        <f t="shared" si="3"/>
        <v>141115.52885973483</v>
      </c>
      <c r="I17" s="36">
        <f t="shared" si="3"/>
        <v>142153.29328960224</v>
      </c>
      <c r="J17" s="36">
        <f t="shared" si="3"/>
        <v>143191.05771946965</v>
      </c>
      <c r="K17" s="36">
        <f t="shared" si="3"/>
        <v>144228.82214933707</v>
      </c>
      <c r="L17" s="36">
        <f t="shared" si="3"/>
        <v>145266.58657920448</v>
      </c>
      <c r="M17" s="36">
        <f t="shared" si="3"/>
        <v>146304.35100907189</v>
      </c>
      <c r="N17" s="36">
        <f t="shared" si="3"/>
        <v>147342.11543893931</v>
      </c>
      <c r="O17" s="36">
        <f t="shared" si="3"/>
        <v>148379.87986880672</v>
      </c>
      <c r="P17" s="36">
        <f t="shared" si="3"/>
        <v>149417.64429867413</v>
      </c>
      <c r="Q17" s="36">
        <f t="shared" si="3"/>
        <v>150455.40872854154</v>
      </c>
      <c r="R17" s="36">
        <f t="shared" si="3"/>
        <v>151493.17315840896</v>
      </c>
      <c r="S17" s="36">
        <f t="shared" si="3"/>
        <v>152530.93758827637</v>
      </c>
      <c r="T17" s="36">
        <f t="shared" si="3"/>
        <v>153568.70201814378</v>
      </c>
      <c r="U17" s="36">
        <f t="shared" si="3"/>
        <v>154606.4664480112</v>
      </c>
      <c r="V17" s="36">
        <f t="shared" si="3"/>
        <v>155644.23087787861</v>
      </c>
      <c r="W17" s="36">
        <f t="shared" si="3"/>
        <v>156681.99530774602</v>
      </c>
      <c r="X17" s="36">
        <f t="shared" si="3"/>
        <v>157719.75973761344</v>
      </c>
      <c r="Y17" s="36">
        <f t="shared" si="3"/>
        <v>158757.52416748085</v>
      </c>
      <c r="Z17" s="36">
        <f t="shared" si="3"/>
        <v>159795.28859734826</v>
      </c>
      <c r="AA17" s="36">
        <f t="shared" si="3"/>
        <v>160833.05302721568</v>
      </c>
      <c r="AB17" s="36">
        <f t="shared" si="3"/>
        <v>161870.81745708309</v>
      </c>
      <c r="AC17" s="36">
        <f t="shared" si="3"/>
        <v>162908.5818869505</v>
      </c>
      <c r="AD17" s="36">
        <f t="shared" si="3"/>
        <v>164166.34631681792</v>
      </c>
      <c r="AE17" s="36">
        <f t="shared" si="3"/>
        <v>165046.34631681792</v>
      </c>
      <c r="AF17" s="36">
        <f t="shared" si="3"/>
        <v>165926.34631681792</v>
      </c>
      <c r="AG17" s="36">
        <f t="shared" si="3"/>
        <v>166806.34631681792</v>
      </c>
      <c r="AH17" s="36">
        <f t="shared" si="3"/>
        <v>167686.34631681792</v>
      </c>
      <c r="AI17" s="36">
        <f t="shared" si="3"/>
        <v>168566.34631681792</v>
      </c>
      <c r="AJ17" s="36">
        <f t="shared" si="3"/>
        <v>169446.34631681792</v>
      </c>
      <c r="AK17" s="36">
        <f t="shared" si="3"/>
        <v>170326.34631681792</v>
      </c>
      <c r="AL17" s="36">
        <f t="shared" si="3"/>
        <v>171206.34631681792</v>
      </c>
      <c r="AM17" s="36">
        <f t="shared" si="3"/>
        <v>172086.34631681792</v>
      </c>
    </row>
    <row r="18" spans="2:39" x14ac:dyDescent="0.25">
      <c r="B18" s="34" t="s">
        <v>112</v>
      </c>
      <c r="C18" s="28"/>
      <c r="D18" s="36">
        <f>+D11</f>
        <v>0</v>
      </c>
      <c r="E18" s="36">
        <f>+E11</f>
        <v>0</v>
      </c>
      <c r="F18" s="36">
        <f t="shared" ref="F18:AM18" si="4">+F11</f>
        <v>0</v>
      </c>
      <c r="G18" s="36">
        <f t="shared" si="4"/>
        <v>0</v>
      </c>
      <c r="H18" s="36">
        <f t="shared" si="4"/>
        <v>0</v>
      </c>
      <c r="I18" s="36">
        <f t="shared" si="4"/>
        <v>0</v>
      </c>
      <c r="J18" s="36">
        <f t="shared" si="4"/>
        <v>0</v>
      </c>
      <c r="K18" s="36">
        <f t="shared" si="4"/>
        <v>0</v>
      </c>
      <c r="L18" s="36">
        <f t="shared" si="4"/>
        <v>0</v>
      </c>
      <c r="M18" s="36">
        <f t="shared" si="4"/>
        <v>0</v>
      </c>
      <c r="N18" s="36">
        <f t="shared" si="4"/>
        <v>0</v>
      </c>
      <c r="O18" s="36">
        <f t="shared" si="4"/>
        <v>0</v>
      </c>
      <c r="P18" s="36">
        <f t="shared" si="4"/>
        <v>0</v>
      </c>
      <c r="Q18" s="36">
        <f t="shared" si="4"/>
        <v>0</v>
      </c>
      <c r="R18" s="36">
        <f t="shared" si="4"/>
        <v>0</v>
      </c>
      <c r="S18" s="36">
        <f t="shared" si="4"/>
        <v>0</v>
      </c>
      <c r="T18" s="36">
        <f t="shared" si="4"/>
        <v>0</v>
      </c>
      <c r="U18" s="36">
        <f t="shared" si="4"/>
        <v>0</v>
      </c>
      <c r="V18" s="36">
        <f t="shared" si="4"/>
        <v>0</v>
      </c>
      <c r="W18" s="36">
        <f t="shared" si="4"/>
        <v>0</v>
      </c>
      <c r="X18" s="36">
        <f t="shared" si="4"/>
        <v>0</v>
      </c>
      <c r="Y18" s="36">
        <f t="shared" si="4"/>
        <v>0</v>
      </c>
      <c r="Z18" s="36">
        <f t="shared" si="4"/>
        <v>0</v>
      </c>
      <c r="AA18" s="36">
        <f t="shared" si="4"/>
        <v>0</v>
      </c>
      <c r="AB18" s="36">
        <f t="shared" si="4"/>
        <v>0</v>
      </c>
      <c r="AC18" s="36">
        <f t="shared" si="4"/>
        <v>0</v>
      </c>
      <c r="AD18" s="36">
        <f t="shared" si="4"/>
        <v>0</v>
      </c>
      <c r="AE18" s="36">
        <f t="shared" si="4"/>
        <v>0</v>
      </c>
      <c r="AF18" s="36">
        <f t="shared" si="4"/>
        <v>0</v>
      </c>
      <c r="AG18" s="36">
        <f t="shared" si="4"/>
        <v>0</v>
      </c>
      <c r="AH18" s="36">
        <f t="shared" si="4"/>
        <v>0</v>
      </c>
      <c r="AI18" s="36">
        <f t="shared" si="4"/>
        <v>0</v>
      </c>
      <c r="AJ18" s="36">
        <f t="shared" si="4"/>
        <v>0</v>
      </c>
      <c r="AK18" s="36">
        <f t="shared" si="4"/>
        <v>0</v>
      </c>
      <c r="AL18" s="36">
        <f t="shared" si="4"/>
        <v>0</v>
      </c>
      <c r="AM18" s="36">
        <f t="shared" si="4"/>
        <v>0</v>
      </c>
    </row>
    <row r="19" spans="2:39" x14ac:dyDescent="0.25">
      <c r="B19" s="28"/>
      <c r="C19" s="28"/>
    </row>
    <row r="20" spans="2:39" x14ac:dyDescent="0.25">
      <c r="B20" s="28"/>
      <c r="C20" s="28"/>
    </row>
    <row r="21" spans="2:39" x14ac:dyDescent="0.25">
      <c r="B21" s="32"/>
      <c r="C21" s="33"/>
      <c r="D21" s="30"/>
      <c r="E21" s="30"/>
      <c r="F21" s="30"/>
    </row>
    <row r="22" spans="2:39" x14ac:dyDescent="0.25">
      <c r="B22" s="28"/>
      <c r="C22" s="28"/>
      <c r="D22" s="31"/>
      <c r="E22" s="31"/>
      <c r="F22" s="31"/>
    </row>
    <row r="23" spans="2:39" x14ac:dyDescent="0.25">
      <c r="C23" s="24"/>
      <c r="H23" s="25"/>
      <c r="J23" s="25"/>
    </row>
    <row r="24" spans="2:39" x14ac:dyDescent="0.25">
      <c r="C24" s="24"/>
    </row>
    <row r="27" spans="2:39" x14ac:dyDescent="0.25">
      <c r="B27" s="16"/>
      <c r="C27" s="26"/>
    </row>
    <row r="29" spans="2:39" x14ac:dyDescent="0.25">
      <c r="B29" s="19"/>
      <c r="C29" s="20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AL39"/>
  <sheetViews>
    <sheetView showGridLines="0" topLeftCell="A19" workbookViewId="0">
      <selection activeCell="C22" sqref="C22"/>
    </sheetView>
  </sheetViews>
  <sheetFormatPr defaultColWidth="13.5703125" defaultRowHeight="15" x14ac:dyDescent="0.25"/>
  <cols>
    <col min="1" max="1" width="27.28515625" style="15" bestFit="1" customWidth="1"/>
    <col min="2" max="2" width="39.5703125" customWidth="1"/>
  </cols>
  <sheetData>
    <row r="1" spans="1:38" s="15" customFormat="1" ht="11.65" customHeight="1" x14ac:dyDescent="0.2"/>
    <row r="2" spans="1:38" s="15" customFormat="1" ht="11.65" customHeight="1" x14ac:dyDescent="0.2"/>
    <row r="3" spans="1:38" s="15" customFormat="1" ht="11.65" customHeight="1" x14ac:dyDescent="0.2"/>
    <row r="4" spans="1:38" s="15" customFormat="1" ht="12" x14ac:dyDescent="0.2"/>
    <row r="5" spans="1:38" s="15" customFormat="1" ht="12" x14ac:dyDescent="0.2"/>
    <row r="6" spans="1:38" x14ac:dyDescent="0.25">
      <c r="B6" s="16"/>
      <c r="C6" s="17"/>
    </row>
    <row r="7" spans="1:38" x14ac:dyDescent="0.25">
      <c r="B7" s="23" t="s">
        <v>111</v>
      </c>
      <c r="C7" s="35" t="str">
        <f>+'Flussi Cassaanno'!D6</f>
        <v>ANNO 1</v>
      </c>
      <c r="D7" s="35" t="str">
        <f>+'Flussi Cassaanno'!E6</f>
        <v>ANNO 2</v>
      </c>
      <c r="E7" s="35" t="str">
        <f>+'Flussi Cassaanno'!F6</f>
        <v>ANNO 3</v>
      </c>
      <c r="F7" s="35" t="str">
        <f>+'Flussi Cassaanno'!G6</f>
        <v>ANNO 4</v>
      </c>
      <c r="G7" s="35" t="str">
        <f>+'Flussi Cassaanno'!H6</f>
        <v>ANNO 5</v>
      </c>
      <c r="H7" s="35" t="str">
        <f>+'Flussi Cassaanno'!I6</f>
        <v>ANNO 6</v>
      </c>
      <c r="I7" s="35" t="str">
        <f>+'Flussi Cassaanno'!J6</f>
        <v>ANNO 7</v>
      </c>
      <c r="J7" s="35" t="str">
        <f>+'Flussi Cassaanno'!K6</f>
        <v>ANNO 8</v>
      </c>
      <c r="K7" s="35" t="str">
        <f>+'Flussi Cassaanno'!L6</f>
        <v>ANNO 9</v>
      </c>
      <c r="L7" s="35" t="str">
        <f>+'Flussi Cassaanno'!M6</f>
        <v>ANNO 10</v>
      </c>
      <c r="M7" s="35" t="str">
        <f>+'Flussi Cassaanno'!N6</f>
        <v>ANNO 11</v>
      </c>
      <c r="N7" s="35" t="str">
        <f>+'Flussi Cassaanno'!O6</f>
        <v>ANNO 12</v>
      </c>
      <c r="O7" s="35" t="str">
        <f>+'Flussi Cassaanno'!P6</f>
        <v>ANNO 13</v>
      </c>
      <c r="P7" s="35" t="str">
        <f>+'Flussi Cassaanno'!Q6</f>
        <v>ANNO 14</v>
      </c>
      <c r="Q7" s="35" t="str">
        <f>+'Flussi Cassaanno'!R6</f>
        <v>ANNO 15</v>
      </c>
      <c r="R7" s="35" t="str">
        <f>+'Flussi Cassaanno'!S6</f>
        <v>ANNO 16</v>
      </c>
      <c r="S7" s="35" t="str">
        <f>+'Flussi Cassaanno'!T6</f>
        <v>ANNO 17</v>
      </c>
      <c r="T7" s="35" t="str">
        <f>+'Flussi Cassaanno'!U6</f>
        <v>ANNO 18</v>
      </c>
      <c r="U7" s="35" t="str">
        <f>+'Flussi Cassaanno'!V6</f>
        <v>ANNO 19</v>
      </c>
      <c r="V7" s="35" t="str">
        <f>+'Flussi Cassaanno'!W6</f>
        <v>ANNO 20</v>
      </c>
      <c r="W7" s="35" t="str">
        <f>+'Flussi Cassaanno'!X6</f>
        <v>ANNO 21</v>
      </c>
      <c r="X7" s="35" t="str">
        <f>+'Flussi Cassaanno'!Y6</f>
        <v>ANNO 22</v>
      </c>
      <c r="Y7" s="35" t="str">
        <f>+'Flussi Cassaanno'!Z6</f>
        <v>ANNO 23</v>
      </c>
      <c r="Z7" s="35" t="str">
        <f>+'Flussi Cassaanno'!AA6</f>
        <v>ANNO 24</v>
      </c>
      <c r="AA7" s="35" t="str">
        <f>+'Flussi Cassaanno'!AB6</f>
        <v>ANNO 25</v>
      </c>
      <c r="AB7" s="35" t="str">
        <f>+'Flussi Cassaanno'!AC6</f>
        <v>ANNO 26</v>
      </c>
      <c r="AC7" s="35" t="str">
        <f>+'Flussi Cassaanno'!AD6</f>
        <v>ANNO 27</v>
      </c>
      <c r="AD7" s="35" t="str">
        <f>+'Flussi Cassaanno'!AE6</f>
        <v>ANNO 28</v>
      </c>
      <c r="AE7" s="35" t="str">
        <f>+'Flussi Cassaanno'!AF6</f>
        <v>ANNO 29</v>
      </c>
      <c r="AF7" s="35" t="str">
        <f>+'Flussi Cassaanno'!AG6</f>
        <v>ANNO 30</v>
      </c>
      <c r="AG7" s="35" t="str">
        <f>+'Flussi Cassaanno'!AH6</f>
        <v>ANNO 31</v>
      </c>
      <c r="AH7" s="35" t="str">
        <f>+'Flussi Cassaanno'!AI6</f>
        <v>ANNO 32</v>
      </c>
      <c r="AI7" s="35" t="str">
        <f>+'Flussi Cassaanno'!AJ6</f>
        <v>ANNO 33</v>
      </c>
      <c r="AJ7" s="35" t="str">
        <f>+'Flussi Cassaanno'!AK6</f>
        <v>ANNO 34</v>
      </c>
      <c r="AK7" s="35" t="str">
        <f>+'Flussi Cassaanno'!AL6</f>
        <v>ANNO 35</v>
      </c>
      <c r="AL7" s="35" t="str">
        <f>+'Flussi Cassaanno'!AM6</f>
        <v>ANNO 36</v>
      </c>
    </row>
    <row r="8" spans="1:38" x14ac:dyDescent="0.25">
      <c r="B8" t="s">
        <v>112</v>
      </c>
      <c r="C8" s="31">
        <f>+M_Vendite!D33</f>
        <v>13200</v>
      </c>
      <c r="D8" s="31">
        <f>+M_Vendite!E33</f>
        <v>13200</v>
      </c>
      <c r="E8" s="31">
        <f>+M_Vendite!F33</f>
        <v>13200</v>
      </c>
      <c r="F8" s="31">
        <f>+M_Vendite!G33</f>
        <v>13200</v>
      </c>
      <c r="G8" s="31">
        <f>+M_Vendite!H33</f>
        <v>13200</v>
      </c>
      <c r="H8" s="31">
        <f>+M_Vendite!I33</f>
        <v>13200</v>
      </c>
      <c r="I8" s="31">
        <f>+M_Vendite!J33</f>
        <v>13200</v>
      </c>
      <c r="J8" s="31">
        <f>+M_Vendite!K33</f>
        <v>13200</v>
      </c>
      <c r="K8" s="31">
        <f>+M_Vendite!L33</f>
        <v>13200</v>
      </c>
      <c r="L8" s="31">
        <f>+M_Vendite!M33</f>
        <v>13200</v>
      </c>
      <c r="M8" s="31">
        <f>+M_Vendite!N33</f>
        <v>13200</v>
      </c>
      <c r="N8" s="31">
        <f>+M_Vendite!O33</f>
        <v>13200</v>
      </c>
      <c r="O8" s="31">
        <f>+M_Vendite!P33</f>
        <v>13200</v>
      </c>
      <c r="P8" s="31">
        <f>+M_Vendite!Q33</f>
        <v>13200</v>
      </c>
      <c r="Q8" s="31">
        <f>+M_Vendite!R33</f>
        <v>13200</v>
      </c>
      <c r="R8" s="31">
        <f>+M_Vendite!S33</f>
        <v>13200</v>
      </c>
      <c r="S8" s="31">
        <f>+M_Vendite!T33</f>
        <v>13200</v>
      </c>
      <c r="T8" s="31">
        <f>+M_Vendite!U33</f>
        <v>13200</v>
      </c>
      <c r="U8" s="31">
        <f>+M_Vendite!V33</f>
        <v>13200</v>
      </c>
      <c r="V8" s="31">
        <f>+M_Vendite!W33</f>
        <v>13200</v>
      </c>
      <c r="W8" s="31">
        <f>+M_Vendite!X33</f>
        <v>13200</v>
      </c>
      <c r="X8" s="31">
        <f>+M_Vendite!Y33</f>
        <v>13200</v>
      </c>
      <c r="Y8" s="31">
        <f>+M_Vendite!Z33</f>
        <v>13200</v>
      </c>
      <c r="Z8" s="31">
        <f>+M_Vendite!AA33</f>
        <v>13200</v>
      </c>
      <c r="AA8" s="31">
        <f>+M_Vendite!AB33</f>
        <v>13200</v>
      </c>
      <c r="AB8" s="31">
        <f>+M_Vendite!AC33</f>
        <v>13200</v>
      </c>
      <c r="AC8" s="31">
        <f>+M_Vendite!AD33</f>
        <v>13200</v>
      </c>
      <c r="AD8" s="31">
        <f>+M_Vendite!AE33</f>
        <v>13200</v>
      </c>
      <c r="AE8" s="31">
        <f>+M_Vendite!AF33</f>
        <v>13200</v>
      </c>
      <c r="AF8" s="31">
        <f>+M_Vendite!AG33</f>
        <v>13200</v>
      </c>
      <c r="AG8" s="31">
        <f>+M_Vendite!AH33</f>
        <v>13200</v>
      </c>
      <c r="AH8" s="31">
        <f>+M_Vendite!AI33</f>
        <v>13200</v>
      </c>
      <c r="AI8" s="31">
        <f>+M_Vendite!AJ33</f>
        <v>13200</v>
      </c>
      <c r="AJ8" s="31">
        <f>+M_Vendite!AK33</f>
        <v>13200</v>
      </c>
      <c r="AK8" s="31">
        <f>+M_Vendite!AL33</f>
        <v>13200</v>
      </c>
      <c r="AL8" s="31">
        <f>+M_Vendite!AM33</f>
        <v>13200</v>
      </c>
    </row>
    <row r="9" spans="1:38" x14ac:dyDescent="0.25">
      <c r="B9" t="s">
        <v>114</v>
      </c>
      <c r="C9" s="31">
        <f>+M_Vendite!D44-M_Pregresso!D9</f>
        <v>8784</v>
      </c>
      <c r="D9" s="31">
        <f>+M_Vendite!E44-M_Pregresso!E9</f>
        <v>8784</v>
      </c>
      <c r="E9" s="31">
        <f>+M_Vendite!F44-M_Pregresso!F9</f>
        <v>8784</v>
      </c>
      <c r="F9" s="31">
        <f>+M_Vendite!G44-M_Pregresso!G9</f>
        <v>8784</v>
      </c>
      <c r="G9" s="31">
        <f>+M_Vendite!H44-M_Pregresso!H9</f>
        <v>8784</v>
      </c>
      <c r="H9" s="31">
        <f>+M_Vendite!I44-M_Pregresso!I9</f>
        <v>8784</v>
      </c>
      <c r="I9" s="31">
        <f>+M_Vendite!J44-M_Pregresso!J9</f>
        <v>8784</v>
      </c>
      <c r="J9" s="31">
        <f>+M_Vendite!K44-M_Pregresso!K9</f>
        <v>8784</v>
      </c>
      <c r="K9" s="31">
        <f>+M_Vendite!L44-M_Pregresso!L9</f>
        <v>8784</v>
      </c>
      <c r="L9" s="31">
        <f>+M_Vendite!M44-M_Pregresso!M9</f>
        <v>8784</v>
      </c>
      <c r="M9" s="31">
        <f>+M_Vendite!N44-M_Pregresso!N9</f>
        <v>8784</v>
      </c>
      <c r="N9" s="31">
        <f>+M_Vendite!O44-M_Pregresso!O9</f>
        <v>8784</v>
      </c>
      <c r="O9" s="31">
        <f>+M_Vendite!P44-M_Pregresso!P9</f>
        <v>8784</v>
      </c>
      <c r="P9" s="31">
        <f>+M_Vendite!Q44-M_Pregresso!Q9</f>
        <v>8784</v>
      </c>
      <c r="Q9" s="31">
        <f>+M_Vendite!R44-M_Pregresso!R9</f>
        <v>8784</v>
      </c>
      <c r="R9" s="31">
        <f>+M_Vendite!S44-M_Pregresso!S9</f>
        <v>8784</v>
      </c>
      <c r="S9" s="31">
        <f>+M_Vendite!T44-M_Pregresso!T9</f>
        <v>8784</v>
      </c>
      <c r="T9" s="31">
        <f>+M_Vendite!U44-M_Pregresso!U9</f>
        <v>8784</v>
      </c>
      <c r="U9" s="31">
        <f>+M_Vendite!V44-M_Pregresso!V9</f>
        <v>8784</v>
      </c>
      <c r="V9" s="31">
        <f>+M_Vendite!W44-M_Pregresso!W9</f>
        <v>8784</v>
      </c>
      <c r="W9" s="31">
        <f>+M_Vendite!X44-M_Pregresso!X9</f>
        <v>8784</v>
      </c>
      <c r="X9" s="31">
        <f>+M_Vendite!Y44-M_Pregresso!Y9</f>
        <v>8784</v>
      </c>
      <c r="Y9" s="31">
        <f>+M_Vendite!Z44-M_Pregresso!Z9</f>
        <v>8784</v>
      </c>
      <c r="Z9" s="31">
        <f>+M_Vendite!AA44-M_Pregresso!AA9</f>
        <v>8784</v>
      </c>
      <c r="AA9" s="31">
        <f>+M_Vendite!AB44-M_Pregresso!AB9</f>
        <v>8784</v>
      </c>
      <c r="AB9" s="31">
        <f>+M_Vendite!AC44-M_Pregresso!AC9</f>
        <v>8784</v>
      </c>
      <c r="AC9" s="31">
        <f>+M_Vendite!AD44-M_Pregresso!AD9</f>
        <v>8784</v>
      </c>
      <c r="AD9" s="31">
        <f>+M_Vendite!AE44-M_Pregresso!AE9</f>
        <v>8784</v>
      </c>
      <c r="AE9" s="31">
        <f>+M_Vendite!AF44-M_Pregresso!AF9</f>
        <v>8784</v>
      </c>
      <c r="AF9" s="31">
        <f>+M_Vendite!AG44-M_Pregresso!AG9</f>
        <v>8784</v>
      </c>
      <c r="AG9" s="31">
        <f>+M_Vendite!AH44-M_Pregresso!AH9</f>
        <v>8784</v>
      </c>
      <c r="AH9" s="31">
        <f>+M_Vendite!AI44-M_Pregresso!AI9</f>
        <v>8784</v>
      </c>
      <c r="AI9" s="31">
        <f>+M_Vendite!AJ44-M_Pregresso!AJ9</f>
        <v>8784</v>
      </c>
      <c r="AJ9" s="31">
        <f>+M_Vendite!AK44-M_Pregresso!AK9</f>
        <v>8784</v>
      </c>
      <c r="AK9" s="31">
        <f>+M_Vendite!AL44-M_Pregresso!AL9</f>
        <v>8784</v>
      </c>
      <c r="AL9" s="31">
        <f>+M_Vendite!AM44-M_Pregresso!AM9</f>
        <v>8784</v>
      </c>
    </row>
    <row r="10" spans="1:38" x14ac:dyDescent="0.25">
      <c r="B10" t="s">
        <v>115</v>
      </c>
      <c r="C10" s="24">
        <f>+'M_Costi Gestione'!H104-M_Pregresso!D47</f>
        <v>13846.999999999995</v>
      </c>
      <c r="D10" s="24">
        <f>+'M_Costi Gestione'!I104-M_Pregresso!E47</f>
        <v>13846.999999999995</v>
      </c>
      <c r="E10" s="24">
        <f>+'M_Costi Gestione'!J104-M_Pregresso!F47</f>
        <v>13846.999999999995</v>
      </c>
      <c r="F10" s="24">
        <f>+'M_Costi Gestione'!K104-M_Pregresso!G47</f>
        <v>13846.999999999995</v>
      </c>
      <c r="G10" s="24">
        <f>+'M_Costi Gestione'!L104-M_Pregresso!H47</f>
        <v>13846.999999999995</v>
      </c>
      <c r="H10" s="24">
        <f>+'M_Costi Gestione'!M104-M_Pregresso!I47</f>
        <v>13846.999999999995</v>
      </c>
      <c r="I10" s="24">
        <f>+'M_Costi Gestione'!N104-M_Pregresso!J47</f>
        <v>13846.999999999995</v>
      </c>
      <c r="J10" s="24">
        <f>+'M_Costi Gestione'!O104-M_Pregresso!K47</f>
        <v>13846.999999999995</v>
      </c>
      <c r="K10" s="24">
        <f>+'M_Costi Gestione'!P104-M_Pregresso!L47</f>
        <v>13846.999999999995</v>
      </c>
      <c r="L10" s="24">
        <f>+'M_Costi Gestione'!Q104-M_Pregresso!M47</f>
        <v>13846.999999999995</v>
      </c>
      <c r="M10" s="24">
        <f>+'M_Costi Gestione'!R104-M_Pregresso!N47</f>
        <v>13846.999999999995</v>
      </c>
      <c r="N10" s="24">
        <f>+'M_Costi Gestione'!S104-M_Pregresso!O47</f>
        <v>13846.999999999995</v>
      </c>
      <c r="O10" s="24">
        <f>+'M_Costi Gestione'!T104-M_Pregresso!P47</f>
        <v>13846.999999999995</v>
      </c>
      <c r="P10" s="24">
        <f>+'M_Costi Gestione'!U104-M_Pregresso!Q47</f>
        <v>13846.999999999995</v>
      </c>
      <c r="Q10" s="24">
        <f>+'M_Costi Gestione'!V104-M_Pregresso!R47</f>
        <v>13846.999999999995</v>
      </c>
      <c r="R10" s="24">
        <f>+'M_Costi Gestione'!W104-M_Pregresso!S47</f>
        <v>13846.999999999995</v>
      </c>
      <c r="S10" s="24">
        <f>+'M_Costi Gestione'!X104-M_Pregresso!T47</f>
        <v>13846.999999999995</v>
      </c>
      <c r="T10" s="24">
        <f>+'M_Costi Gestione'!Y104-M_Pregresso!U47</f>
        <v>13846.999999999995</v>
      </c>
      <c r="U10" s="24">
        <f>+'M_Costi Gestione'!Z104-M_Pregresso!V47</f>
        <v>13846.999999999995</v>
      </c>
      <c r="V10" s="24">
        <f>+'M_Costi Gestione'!AA104-M_Pregresso!W47</f>
        <v>13846.999999999995</v>
      </c>
      <c r="W10" s="24">
        <f>+'M_Costi Gestione'!AB104-M_Pregresso!X47</f>
        <v>13846.999999999995</v>
      </c>
      <c r="X10" s="24">
        <f>+'M_Costi Gestione'!AC104-M_Pregresso!Y47</f>
        <v>13846.999999999995</v>
      </c>
      <c r="Y10" s="24">
        <f>+'M_Costi Gestione'!AD104-M_Pregresso!Z47</f>
        <v>13846.999999999995</v>
      </c>
      <c r="Z10" s="24">
        <f>+'M_Costi Gestione'!AE104-M_Pregresso!AA47</f>
        <v>13846.999999999995</v>
      </c>
      <c r="AA10" s="24">
        <f>+'M_Costi Gestione'!AF104-M_Pregresso!AB47</f>
        <v>13846.999999999995</v>
      </c>
      <c r="AB10" s="24">
        <f>+'M_Costi Gestione'!AG104-M_Pregresso!AC47</f>
        <v>13846.999999999995</v>
      </c>
      <c r="AC10" s="24">
        <f>+'M_Costi Gestione'!AH104-M_Pregresso!AD47</f>
        <v>13846.999999999995</v>
      </c>
      <c r="AD10" s="24">
        <f>+'M_Costi Gestione'!AI104-M_Pregresso!AE47</f>
        <v>13846.999999999995</v>
      </c>
      <c r="AE10" s="24">
        <f>+'M_Costi Gestione'!AJ104-M_Pregresso!AF47</f>
        <v>13846.999999999995</v>
      </c>
      <c r="AF10" s="24">
        <f>+'M_Costi Gestione'!AK104-M_Pregresso!AG47</f>
        <v>13846.999999999995</v>
      </c>
      <c r="AG10" s="24">
        <f>+'M_Costi Gestione'!AL104-M_Pregresso!AH47</f>
        <v>13846.999999999995</v>
      </c>
      <c r="AH10" s="24">
        <f>+'M_Costi Gestione'!AM104-M_Pregresso!AI47</f>
        <v>13846.999999999995</v>
      </c>
      <c r="AI10" s="24">
        <f>+'M_Costi Gestione'!AN104-M_Pregresso!AJ47</f>
        <v>13846.999999999995</v>
      </c>
      <c r="AJ10" s="24">
        <f>+'M_Costi Gestione'!AO104-M_Pregresso!AK47</f>
        <v>13846.999999999995</v>
      </c>
      <c r="AK10" s="24">
        <f>+'M_Costi Gestione'!AP104-M_Pregresso!AL47</f>
        <v>13846.999999999995</v>
      </c>
      <c r="AL10" s="24">
        <f>+'M_Costi Gestione'!AQ104-M_Pregresso!AM47</f>
        <v>13846.999999999995</v>
      </c>
    </row>
    <row r="11" spans="1:38" x14ac:dyDescent="0.25">
      <c r="B11" t="s">
        <v>116</v>
      </c>
      <c r="C11" s="24">
        <f>+M_Investimenti!H77+'M_Costi Gestione'!H52+M_Leasing!B34</f>
        <v>124080</v>
      </c>
      <c r="D11" s="24">
        <f>+M_Investimenti!I77+'M_Costi Gestione'!I52+M_Leasing!C34</f>
        <v>40480</v>
      </c>
      <c r="E11" s="24">
        <f>+M_Investimenti!J77+'M_Costi Gestione'!J52+M_Leasing!D34</f>
        <v>14080</v>
      </c>
      <c r="F11" s="24">
        <f>+M_Investimenti!K77+'M_Costi Gestione'!K52+M_Leasing!E34</f>
        <v>14237.764429867417</v>
      </c>
      <c r="G11" s="24">
        <f>+M_Investimenti!L77+'M_Costi Gestione'!L52+M_Leasing!F34</f>
        <v>14237.764429867417</v>
      </c>
      <c r="H11" s="24">
        <f>+M_Investimenti!M77+'M_Costi Gestione'!M52+M_Leasing!G34</f>
        <v>14237.764429867417</v>
      </c>
      <c r="I11" s="24">
        <f>+M_Investimenti!N77+'M_Costi Gestione'!N52+M_Leasing!H34</f>
        <v>14237.764429867417</v>
      </c>
      <c r="J11" s="24">
        <f>+M_Investimenti!O77+'M_Costi Gestione'!O52+M_Leasing!I34</f>
        <v>14237.764429867417</v>
      </c>
      <c r="K11" s="24">
        <f>+M_Investimenti!P77+'M_Costi Gestione'!P52+M_Leasing!J34</f>
        <v>14237.764429867417</v>
      </c>
      <c r="L11" s="24">
        <f>+M_Investimenti!Q77+'M_Costi Gestione'!Q52+M_Leasing!K34</f>
        <v>14237.764429867417</v>
      </c>
      <c r="M11" s="24">
        <f>+M_Investimenti!R77+'M_Costi Gestione'!R52+M_Leasing!L34</f>
        <v>14237.764429867417</v>
      </c>
      <c r="N11" s="24">
        <f>+M_Investimenti!S77+'M_Costi Gestione'!S52+M_Leasing!M34</f>
        <v>14237.764429867417</v>
      </c>
      <c r="O11" s="24">
        <f>+M_Investimenti!T77+'M_Costi Gestione'!T52+M_Leasing!N34</f>
        <v>14237.764429867417</v>
      </c>
      <c r="P11" s="24">
        <f>+M_Investimenti!U77+'M_Costi Gestione'!U52+M_Leasing!O34</f>
        <v>14237.764429867417</v>
      </c>
      <c r="Q11" s="24">
        <f>+M_Investimenti!V77+'M_Costi Gestione'!V52+M_Leasing!P34</f>
        <v>14237.764429867417</v>
      </c>
      <c r="R11" s="24">
        <f>+M_Investimenti!W77+'M_Costi Gestione'!W52+M_Leasing!Q34</f>
        <v>14237.764429867417</v>
      </c>
      <c r="S11" s="24">
        <f>+M_Investimenti!X77+'M_Costi Gestione'!X52+M_Leasing!R34</f>
        <v>14237.764429867417</v>
      </c>
      <c r="T11" s="24">
        <f>+M_Investimenti!Y77+'M_Costi Gestione'!Y52+M_Leasing!S34</f>
        <v>14237.764429867417</v>
      </c>
      <c r="U11" s="24">
        <f>+M_Investimenti!Z77+'M_Costi Gestione'!Z52+M_Leasing!T34</f>
        <v>14237.764429867417</v>
      </c>
      <c r="V11" s="24">
        <f>+M_Investimenti!AA77+'M_Costi Gestione'!AA52+M_Leasing!U34</f>
        <v>14237.764429867417</v>
      </c>
      <c r="W11" s="24">
        <f>+M_Investimenti!AB77+'M_Costi Gestione'!AB52+M_Leasing!V34</f>
        <v>14237.764429867417</v>
      </c>
      <c r="X11" s="24">
        <f>+M_Investimenti!AC77+'M_Costi Gestione'!AC52+M_Leasing!W34</f>
        <v>14237.764429867417</v>
      </c>
      <c r="Y11" s="24">
        <f>+M_Investimenti!AD77+'M_Costi Gestione'!AD52+M_Leasing!X34</f>
        <v>14237.764429867417</v>
      </c>
      <c r="Z11" s="24">
        <f>+M_Investimenti!AE77+'M_Costi Gestione'!AE52+M_Leasing!Y34</f>
        <v>14237.764429867417</v>
      </c>
      <c r="AA11" s="24">
        <f>+M_Investimenti!AF77+'M_Costi Gestione'!AF52+M_Leasing!Z34</f>
        <v>14237.764429867417</v>
      </c>
      <c r="AB11" s="24">
        <f>+M_Investimenti!AG77+'M_Costi Gestione'!AG52+M_Leasing!AA34</f>
        <v>14237.764429867417</v>
      </c>
      <c r="AC11" s="24">
        <f>+M_Investimenti!AH77+'M_Costi Gestione'!AH52+M_Leasing!AB34</f>
        <v>14457.764429867417</v>
      </c>
      <c r="AD11" s="24">
        <f>+M_Investimenti!AI77+'M_Costi Gestione'!AI52+M_Leasing!AC34</f>
        <v>14080</v>
      </c>
      <c r="AE11" s="24">
        <f>+M_Investimenti!AJ77+'M_Costi Gestione'!AJ52+M_Leasing!AD34</f>
        <v>14080</v>
      </c>
      <c r="AF11" s="24">
        <f>+M_Investimenti!AK77+'M_Costi Gestione'!AK52+M_Leasing!AE34</f>
        <v>14080</v>
      </c>
      <c r="AG11" s="24">
        <f>+M_Investimenti!AL77+'M_Costi Gestione'!AL52+M_Leasing!AF34</f>
        <v>14080</v>
      </c>
      <c r="AH11" s="24">
        <f>+M_Investimenti!AM77+'M_Costi Gestione'!AM52+M_Leasing!AG34</f>
        <v>14080</v>
      </c>
      <c r="AI11" s="24">
        <f>+M_Investimenti!AN77+'M_Costi Gestione'!AN52+M_Leasing!AH34</f>
        <v>14080</v>
      </c>
      <c r="AJ11" s="24">
        <f>+M_Investimenti!AO77+'M_Costi Gestione'!AO52+M_Leasing!AI34</f>
        <v>14080</v>
      </c>
      <c r="AK11" s="24">
        <f>+M_Investimenti!AP77+'M_Costi Gestione'!AP52+M_Leasing!AJ34</f>
        <v>14080</v>
      </c>
      <c r="AL11" s="24">
        <f>+M_Investimenti!AQ77+'M_Costi Gestione'!AQ52+M_Leasing!AK34</f>
        <v>14080</v>
      </c>
    </row>
    <row r="12" spans="1:38" x14ac:dyDescent="0.25">
      <c r="B12" t="s">
        <v>118</v>
      </c>
      <c r="C12" s="24"/>
    </row>
    <row r="13" spans="1:38" x14ac:dyDescent="0.25">
      <c r="B13" t="s">
        <v>119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x14ac:dyDescent="0.25">
      <c r="A14" s="15" t="s">
        <v>215</v>
      </c>
      <c r="B14" t="s">
        <v>219</v>
      </c>
      <c r="C14" s="24">
        <f>SUMIF(M_Investimenti!$C$9:$C$27,$A$14,M_Investimenti!H$9:H$27)</f>
        <v>0</v>
      </c>
      <c r="D14" s="24">
        <f>SUMIF(M_Investimenti!$C$9:$C$27,$A$14,M_Investimenti!I$9:I$27)</f>
        <v>0</v>
      </c>
      <c r="E14" s="24">
        <f>SUMIF(M_Investimenti!$C$9:$C$27,$A$14,M_Investimenti!J$9:J$27)</f>
        <v>0</v>
      </c>
      <c r="F14" s="24">
        <f>SUMIF(M_Investimenti!$C$9:$C$27,$A$14,M_Investimenti!K$9:K$27)</f>
        <v>0</v>
      </c>
      <c r="G14" s="24">
        <f>SUMIF(M_Investimenti!$C$9:$C$27,$A$14,M_Investimenti!L$9:L$27)</f>
        <v>0</v>
      </c>
      <c r="H14" s="24">
        <f>SUMIF(M_Investimenti!$C$9:$C$27,$A$14,M_Investimenti!M$9:M$27)</f>
        <v>0</v>
      </c>
      <c r="I14" s="24">
        <f>SUMIF(M_Investimenti!$C$9:$C$27,$A$14,M_Investimenti!N$9:N$27)</f>
        <v>0</v>
      </c>
      <c r="J14" s="24">
        <f>SUMIF(M_Investimenti!$C$9:$C$27,$A$14,M_Investimenti!O$9:O$27)</f>
        <v>0</v>
      </c>
      <c r="K14" s="24">
        <f>SUMIF(M_Investimenti!$C$9:$C$27,$A$14,M_Investimenti!P$9:P$27)</f>
        <v>0</v>
      </c>
      <c r="L14" s="24">
        <f>SUMIF(M_Investimenti!$C$9:$C$27,$A$14,M_Investimenti!Q$9:Q$27)</f>
        <v>0</v>
      </c>
      <c r="M14" s="24">
        <f>SUMIF(M_Investimenti!$C$9:$C$27,$A$14,M_Investimenti!R$9:R$27)</f>
        <v>0</v>
      </c>
      <c r="N14" s="24">
        <f>SUMIF(M_Investimenti!$C$9:$C$27,$A$14,M_Investimenti!S$9:S$27)</f>
        <v>0</v>
      </c>
      <c r="O14" s="24">
        <f>SUMIF(M_Investimenti!$C$9:$C$27,$A$14,M_Investimenti!T$9:T$27)</f>
        <v>0</v>
      </c>
      <c r="P14" s="24">
        <f>SUMIF(M_Investimenti!$C$9:$C$27,$A$14,M_Investimenti!U$9:U$27)</f>
        <v>0</v>
      </c>
      <c r="Q14" s="24">
        <f>SUMIF(M_Investimenti!$C$9:$C$27,$A$14,M_Investimenti!V$9:V$27)</f>
        <v>0</v>
      </c>
      <c r="R14" s="24">
        <f>SUMIF(M_Investimenti!$C$9:$C$27,$A$14,M_Investimenti!W$9:W$27)</f>
        <v>0</v>
      </c>
      <c r="S14" s="24">
        <f>SUMIF(M_Investimenti!$C$9:$C$27,$A$14,M_Investimenti!X$9:X$27)</f>
        <v>0</v>
      </c>
      <c r="T14" s="24">
        <f>SUMIF(M_Investimenti!$C$9:$C$27,$A$14,M_Investimenti!Y$9:Y$27)</f>
        <v>0</v>
      </c>
      <c r="U14" s="24">
        <f>SUMIF(M_Investimenti!$C$9:$C$27,$A$14,M_Investimenti!Z$9:Z$27)</f>
        <v>0</v>
      </c>
      <c r="V14" s="24">
        <f>SUMIF(M_Investimenti!$C$9:$C$27,$A$14,M_Investimenti!AA$9:AA$27)</f>
        <v>0</v>
      </c>
      <c r="W14" s="24">
        <f>SUMIF(M_Investimenti!$C$9:$C$27,$A$14,M_Investimenti!AB$9:AB$27)</f>
        <v>0</v>
      </c>
      <c r="X14" s="24">
        <f>SUMIF(M_Investimenti!$C$9:$C$27,$A$14,M_Investimenti!AC$9:AC$27)</f>
        <v>0</v>
      </c>
      <c r="Y14" s="24">
        <f>SUMIF(M_Investimenti!$C$9:$C$27,$A$14,M_Investimenti!AD$9:AD$27)</f>
        <v>0</v>
      </c>
      <c r="Z14" s="24">
        <f>SUMIF(M_Investimenti!$C$9:$C$27,$A$14,M_Investimenti!AE$9:AE$27)</f>
        <v>0</v>
      </c>
      <c r="AA14" s="24">
        <f>SUMIF(M_Investimenti!$C$9:$C$27,$A$14,M_Investimenti!AF$9:AF$27)</f>
        <v>0</v>
      </c>
      <c r="AB14" s="24">
        <f>SUMIF(M_Investimenti!$C$9:$C$27,$A$14,M_Investimenti!AG$9:AG$27)</f>
        <v>0</v>
      </c>
      <c r="AC14" s="24">
        <f>SUMIF(M_Investimenti!$C$9:$C$27,$A$14,M_Investimenti!AH$9:AH$27)</f>
        <v>0</v>
      </c>
      <c r="AD14" s="24">
        <f>SUMIF(M_Investimenti!$C$9:$C$27,$A$14,M_Investimenti!AI$9:AI$27)</f>
        <v>0</v>
      </c>
      <c r="AE14" s="24">
        <f>SUMIF(M_Investimenti!$C$9:$C$27,$A$14,M_Investimenti!AJ$9:AJ$27)</f>
        <v>0</v>
      </c>
      <c r="AF14" s="24">
        <f>SUMIF(M_Investimenti!$C$9:$C$27,$A$14,M_Investimenti!AK$9:AK$27)</f>
        <v>0</v>
      </c>
      <c r="AG14" s="24">
        <f>SUMIF(M_Investimenti!$C$9:$C$27,$A$14,M_Investimenti!AL$9:AL$27)</f>
        <v>0</v>
      </c>
      <c r="AH14" s="24">
        <f>SUMIF(M_Investimenti!$C$9:$C$27,$A$14,M_Investimenti!AM$9:AM$27)</f>
        <v>0</v>
      </c>
      <c r="AI14" s="24">
        <f>SUMIF(M_Investimenti!$C$9:$C$27,$A$14,M_Investimenti!AN$9:AN$27)</f>
        <v>0</v>
      </c>
      <c r="AJ14" s="24">
        <f>SUMIF(M_Investimenti!$C$9:$C$27,$A$14,M_Investimenti!AO$9:AO$27)</f>
        <v>0</v>
      </c>
      <c r="AK14" s="24">
        <f>SUMIF(M_Investimenti!$C$9:$C$27,$A$14,M_Investimenti!AP$9:AP$27)</f>
        <v>0</v>
      </c>
      <c r="AL14" s="24">
        <f>SUMIF(M_Investimenti!$C$9:$C$27,$A$14,M_Investimenti!AQ$9:AQ$27)</f>
        <v>0</v>
      </c>
    </row>
    <row r="15" spans="1:38" x14ac:dyDescent="0.25">
      <c r="A15" s="15" t="s">
        <v>213</v>
      </c>
      <c r="B15" t="s">
        <v>220</v>
      </c>
      <c r="C15" s="24">
        <f>SUMIF(M_Investimenti!$C$9:$C$27,$A$15,M_Investimenti!H$9:H$27)</f>
        <v>0</v>
      </c>
      <c r="D15" s="24">
        <f>SUMIF(M_Investimenti!$C$9:$C$27,$A$15,M_Investimenti!I$9:I$27)</f>
        <v>120000</v>
      </c>
      <c r="E15" s="24">
        <f>SUMIF(M_Investimenti!$C$9:$C$27,$A$15,M_Investimenti!J$9:J$27)</f>
        <v>0</v>
      </c>
      <c r="F15" s="24">
        <f>SUMIF(M_Investimenti!$C$9:$C$27,$A$15,M_Investimenti!K$9:K$27)</f>
        <v>0</v>
      </c>
      <c r="G15" s="24">
        <f>SUMIF(M_Investimenti!$C$9:$C$27,$A$15,M_Investimenti!L$9:L$27)</f>
        <v>0</v>
      </c>
      <c r="H15" s="24">
        <f>SUMIF(M_Investimenti!$C$9:$C$27,$A$15,M_Investimenti!M$9:M$27)</f>
        <v>0</v>
      </c>
      <c r="I15" s="24">
        <f>SUMIF(M_Investimenti!$C$9:$C$27,$A$15,M_Investimenti!N$9:N$27)</f>
        <v>0</v>
      </c>
      <c r="J15" s="24">
        <f>SUMIF(M_Investimenti!$C$9:$C$27,$A$15,M_Investimenti!O$9:O$27)</f>
        <v>0</v>
      </c>
      <c r="K15" s="24">
        <f>SUMIF(M_Investimenti!$C$9:$C$27,$A$15,M_Investimenti!P$9:P$27)</f>
        <v>0</v>
      </c>
      <c r="L15" s="24">
        <f>SUMIF(M_Investimenti!$C$9:$C$27,$A$15,M_Investimenti!Q$9:Q$27)</f>
        <v>0</v>
      </c>
      <c r="M15" s="24">
        <f>SUMIF(M_Investimenti!$C$9:$C$27,$A$15,M_Investimenti!R$9:R$27)</f>
        <v>0</v>
      </c>
      <c r="N15" s="24">
        <f>SUMIF(M_Investimenti!$C$9:$C$27,$A$15,M_Investimenti!S$9:S$27)</f>
        <v>0</v>
      </c>
      <c r="O15" s="24">
        <f>SUMIF(M_Investimenti!$C$9:$C$27,$A$15,M_Investimenti!T$9:T$27)</f>
        <v>0</v>
      </c>
      <c r="P15" s="24">
        <f>SUMIF(M_Investimenti!$C$9:$C$27,$A$15,M_Investimenti!U$9:U$27)</f>
        <v>0</v>
      </c>
      <c r="Q15" s="24">
        <f>SUMIF(M_Investimenti!$C$9:$C$27,$A$15,M_Investimenti!V$9:V$27)</f>
        <v>0</v>
      </c>
      <c r="R15" s="24">
        <f>SUMIF(M_Investimenti!$C$9:$C$27,$A$15,M_Investimenti!W$9:W$27)</f>
        <v>0</v>
      </c>
      <c r="S15" s="24">
        <f>SUMIF(M_Investimenti!$C$9:$C$27,$A$15,M_Investimenti!X$9:X$27)</f>
        <v>0</v>
      </c>
      <c r="T15" s="24">
        <f>SUMIF(M_Investimenti!$C$9:$C$27,$A$15,M_Investimenti!Y$9:Y$27)</f>
        <v>0</v>
      </c>
      <c r="U15" s="24">
        <f>SUMIF(M_Investimenti!$C$9:$C$27,$A$15,M_Investimenti!Z$9:Z$27)</f>
        <v>0</v>
      </c>
      <c r="V15" s="24">
        <f>SUMIF(M_Investimenti!$C$9:$C$27,$A$15,M_Investimenti!AA$9:AA$27)</f>
        <v>0</v>
      </c>
      <c r="W15" s="24">
        <f>SUMIF(M_Investimenti!$C$9:$C$27,$A$15,M_Investimenti!AB$9:AB$27)</f>
        <v>0</v>
      </c>
      <c r="X15" s="24">
        <f>SUMIF(M_Investimenti!$C$9:$C$27,$A$15,M_Investimenti!AC$9:AC$27)</f>
        <v>0</v>
      </c>
      <c r="Y15" s="24">
        <f>SUMIF(M_Investimenti!$C$9:$C$27,$A$15,M_Investimenti!AD$9:AD$27)</f>
        <v>0</v>
      </c>
      <c r="Z15" s="24">
        <f>SUMIF(M_Investimenti!$C$9:$C$27,$A$15,M_Investimenti!AE$9:AE$27)</f>
        <v>0</v>
      </c>
      <c r="AA15" s="24">
        <f>SUMIF(M_Investimenti!$C$9:$C$27,$A$15,M_Investimenti!AF$9:AF$27)</f>
        <v>0</v>
      </c>
      <c r="AB15" s="24">
        <f>SUMIF(M_Investimenti!$C$9:$C$27,$A$15,M_Investimenti!AG$9:AG$27)</f>
        <v>0</v>
      </c>
      <c r="AC15" s="24">
        <f>SUMIF(M_Investimenti!$C$9:$C$27,$A$15,M_Investimenti!AH$9:AH$27)</f>
        <v>0</v>
      </c>
      <c r="AD15" s="24">
        <f>SUMIF(M_Investimenti!$C$9:$C$27,$A$15,M_Investimenti!AI$9:AI$27)</f>
        <v>0</v>
      </c>
      <c r="AE15" s="24">
        <f>SUMIF(M_Investimenti!$C$9:$C$27,$A$15,M_Investimenti!AJ$9:AJ$27)</f>
        <v>0</v>
      </c>
      <c r="AF15" s="24">
        <f>SUMIF(M_Investimenti!$C$9:$C$27,$A$15,M_Investimenti!AK$9:AK$27)</f>
        <v>0</v>
      </c>
      <c r="AG15" s="24">
        <f>SUMIF(M_Investimenti!$C$9:$C$27,$A$15,M_Investimenti!AL$9:AL$27)</f>
        <v>0</v>
      </c>
      <c r="AH15" s="24">
        <f>SUMIF(M_Investimenti!$C$9:$C$27,$A$15,M_Investimenti!AM$9:AM$27)</f>
        <v>0</v>
      </c>
      <c r="AI15" s="24">
        <f>SUMIF(M_Investimenti!$C$9:$C$27,$A$15,M_Investimenti!AN$9:AN$27)</f>
        <v>0</v>
      </c>
      <c r="AJ15" s="24">
        <f>SUMIF(M_Investimenti!$C$9:$C$27,$A$15,M_Investimenti!AO$9:AO$27)</f>
        <v>0</v>
      </c>
      <c r="AK15" s="24">
        <f>SUMIF(M_Investimenti!$C$9:$C$27,$A$15,M_Investimenti!AP$9:AP$27)</f>
        <v>0</v>
      </c>
      <c r="AL15" s="24">
        <f>SUMIF(M_Investimenti!$C$9:$C$27,$A$15,M_Investimenti!AQ$9:AQ$27)</f>
        <v>0</v>
      </c>
    </row>
    <row r="16" spans="1:38" x14ac:dyDescent="0.25">
      <c r="A16" s="15" t="s">
        <v>214</v>
      </c>
      <c r="B16" t="s">
        <v>221</v>
      </c>
      <c r="C16" s="24">
        <f>SUMIF(M_Investimenti!$C$9:$C$27,$A$16,M_Investimenti!H$9:H$27)</f>
        <v>0</v>
      </c>
      <c r="D16" s="24">
        <f>SUMIF(M_Investimenti!$C$9:$C$27,$A$16,M_Investimenti!I$9:I$27)</f>
        <v>0</v>
      </c>
      <c r="E16" s="24">
        <f>SUMIF(M_Investimenti!$C$9:$C$27,$A$16,M_Investimenti!J$9:J$27)</f>
        <v>0</v>
      </c>
      <c r="F16" s="24">
        <f>SUMIF(M_Investimenti!$C$9:$C$27,$A$16,M_Investimenti!K$9:K$27)</f>
        <v>0</v>
      </c>
      <c r="G16" s="24">
        <f>SUMIF(M_Investimenti!$C$9:$C$27,$A$16,M_Investimenti!L$9:L$27)</f>
        <v>0</v>
      </c>
      <c r="H16" s="24">
        <f>SUMIF(M_Investimenti!$C$9:$C$27,$A$16,M_Investimenti!M$9:M$27)</f>
        <v>0</v>
      </c>
      <c r="I16" s="24">
        <f>SUMIF(M_Investimenti!$C$9:$C$27,$A$16,M_Investimenti!N$9:N$27)</f>
        <v>0</v>
      </c>
      <c r="J16" s="24">
        <f>SUMIF(M_Investimenti!$C$9:$C$27,$A$16,M_Investimenti!O$9:O$27)</f>
        <v>0</v>
      </c>
      <c r="K16" s="24">
        <f>SUMIF(M_Investimenti!$C$9:$C$27,$A$16,M_Investimenti!P$9:P$27)</f>
        <v>0</v>
      </c>
      <c r="L16" s="24">
        <f>SUMIF(M_Investimenti!$C$9:$C$27,$A$16,M_Investimenti!Q$9:Q$27)</f>
        <v>0</v>
      </c>
      <c r="M16" s="24">
        <f>SUMIF(M_Investimenti!$C$9:$C$27,$A$16,M_Investimenti!R$9:R$27)</f>
        <v>0</v>
      </c>
      <c r="N16" s="24">
        <f>SUMIF(M_Investimenti!$C$9:$C$27,$A$16,M_Investimenti!S$9:S$27)</f>
        <v>0</v>
      </c>
      <c r="O16" s="24">
        <f>SUMIF(M_Investimenti!$C$9:$C$27,$A$16,M_Investimenti!T$9:T$27)</f>
        <v>0</v>
      </c>
      <c r="P16" s="24">
        <f>SUMIF(M_Investimenti!$C$9:$C$27,$A$16,M_Investimenti!U$9:U$27)</f>
        <v>0</v>
      </c>
      <c r="Q16" s="24">
        <f>SUMIF(M_Investimenti!$C$9:$C$27,$A$16,M_Investimenti!V$9:V$27)</f>
        <v>0</v>
      </c>
      <c r="R16" s="24">
        <f>SUMIF(M_Investimenti!$C$9:$C$27,$A$16,M_Investimenti!W$9:W$27)</f>
        <v>0</v>
      </c>
      <c r="S16" s="24">
        <f>SUMIF(M_Investimenti!$C$9:$C$27,$A$16,M_Investimenti!X$9:X$27)</f>
        <v>0</v>
      </c>
      <c r="T16" s="24">
        <f>SUMIF(M_Investimenti!$C$9:$C$27,$A$16,M_Investimenti!Y$9:Y$27)</f>
        <v>0</v>
      </c>
      <c r="U16" s="24">
        <f>SUMIF(M_Investimenti!$C$9:$C$27,$A$16,M_Investimenti!Z$9:Z$27)</f>
        <v>0</v>
      </c>
      <c r="V16" s="24">
        <f>SUMIF(M_Investimenti!$C$9:$C$27,$A$16,M_Investimenti!AA$9:AA$27)</f>
        <v>0</v>
      </c>
      <c r="W16" s="24">
        <f>SUMIF(M_Investimenti!$C$9:$C$27,$A$16,M_Investimenti!AB$9:AB$27)</f>
        <v>0</v>
      </c>
      <c r="X16" s="24">
        <f>SUMIF(M_Investimenti!$C$9:$C$27,$A$16,M_Investimenti!AC$9:AC$27)</f>
        <v>0</v>
      </c>
      <c r="Y16" s="24">
        <f>SUMIF(M_Investimenti!$C$9:$C$27,$A$16,M_Investimenti!AD$9:AD$27)</f>
        <v>0</v>
      </c>
      <c r="Z16" s="24">
        <f>SUMIF(M_Investimenti!$C$9:$C$27,$A$16,M_Investimenti!AE$9:AE$27)</f>
        <v>0</v>
      </c>
      <c r="AA16" s="24">
        <f>SUMIF(M_Investimenti!$C$9:$C$27,$A$16,M_Investimenti!AF$9:AF$27)</f>
        <v>0</v>
      </c>
      <c r="AB16" s="24">
        <f>SUMIF(M_Investimenti!$C$9:$C$27,$A$16,M_Investimenti!AG$9:AG$27)</f>
        <v>0</v>
      </c>
      <c r="AC16" s="24">
        <f>SUMIF(M_Investimenti!$C$9:$C$27,$A$16,M_Investimenti!AH$9:AH$27)</f>
        <v>0</v>
      </c>
      <c r="AD16" s="24">
        <f>SUMIF(M_Investimenti!$C$9:$C$27,$A$16,M_Investimenti!AI$9:AI$27)</f>
        <v>0</v>
      </c>
      <c r="AE16" s="24">
        <f>SUMIF(M_Investimenti!$C$9:$C$27,$A$16,M_Investimenti!AJ$9:AJ$27)</f>
        <v>0</v>
      </c>
      <c r="AF16" s="24">
        <f>SUMIF(M_Investimenti!$C$9:$C$27,$A$16,M_Investimenti!AK$9:AK$27)</f>
        <v>0</v>
      </c>
      <c r="AG16" s="24">
        <f>SUMIF(M_Investimenti!$C$9:$C$27,$A$16,M_Investimenti!AL$9:AL$27)</f>
        <v>0</v>
      </c>
      <c r="AH16" s="24">
        <f>SUMIF(M_Investimenti!$C$9:$C$27,$A$16,M_Investimenti!AM$9:AM$27)</f>
        <v>0</v>
      </c>
      <c r="AI16" s="24">
        <f>SUMIF(M_Investimenti!$C$9:$C$27,$A$16,M_Investimenti!AN$9:AN$27)</f>
        <v>0</v>
      </c>
      <c r="AJ16" s="24">
        <f>SUMIF(M_Investimenti!$C$9:$C$27,$A$16,M_Investimenti!AO$9:AO$27)</f>
        <v>0</v>
      </c>
      <c r="AK16" s="24">
        <f>SUMIF(M_Investimenti!$C$9:$C$27,$A$16,M_Investimenti!AP$9:AP$27)</f>
        <v>0</v>
      </c>
      <c r="AL16" s="24">
        <f>SUMIF(M_Investimenti!$C$9:$C$27,$A$16,M_Investimenti!AQ$9:AQ$27)</f>
        <v>0</v>
      </c>
    </row>
    <row r="17" spans="1:38" x14ac:dyDescent="0.25">
      <c r="A17" s="15" t="s">
        <v>216</v>
      </c>
      <c r="B17" t="s">
        <v>222</v>
      </c>
      <c r="C17" s="24">
        <f>SUMIF(M_Investimenti!$C$9:$C$27,$A$17,M_Investimenti!H$9:H$27)</f>
        <v>0</v>
      </c>
      <c r="D17" s="24">
        <f>SUMIF(M_Investimenti!$C$9:$C$27,$A$17,M_Investimenti!I$9:I$27)</f>
        <v>0</v>
      </c>
      <c r="E17" s="24">
        <f>SUMIF(M_Investimenti!$C$9:$C$27,$A$17,M_Investimenti!J$9:J$27)</f>
        <v>0</v>
      </c>
      <c r="F17" s="24">
        <f>SUMIF(M_Investimenti!$C$9:$C$27,$A$17,M_Investimenti!K$9:K$27)</f>
        <v>0</v>
      </c>
      <c r="G17" s="24">
        <f>SUMIF(M_Investimenti!$C$9:$C$27,$A$17,M_Investimenti!L$9:L$27)</f>
        <v>0</v>
      </c>
      <c r="H17" s="24">
        <f>SUMIF(M_Investimenti!$C$9:$C$27,$A$17,M_Investimenti!M$9:M$27)</f>
        <v>0</v>
      </c>
      <c r="I17" s="24">
        <f>SUMIF(M_Investimenti!$C$9:$C$27,$A$17,M_Investimenti!N$9:N$27)</f>
        <v>0</v>
      </c>
      <c r="J17" s="24">
        <f>SUMIF(M_Investimenti!$C$9:$C$27,$A$17,M_Investimenti!O$9:O$27)</f>
        <v>0</v>
      </c>
      <c r="K17" s="24">
        <f>SUMIF(M_Investimenti!$C$9:$C$27,$A$17,M_Investimenti!P$9:P$27)</f>
        <v>0</v>
      </c>
      <c r="L17" s="24">
        <f>SUMIF(M_Investimenti!$C$9:$C$27,$A$17,M_Investimenti!Q$9:Q$27)</f>
        <v>0</v>
      </c>
      <c r="M17" s="24">
        <f>SUMIF(M_Investimenti!$C$9:$C$27,$A$17,M_Investimenti!R$9:R$27)</f>
        <v>0</v>
      </c>
      <c r="N17" s="24">
        <f>SUMIF(M_Investimenti!$C$9:$C$27,$A$17,M_Investimenti!S$9:S$27)</f>
        <v>0</v>
      </c>
      <c r="O17" s="24">
        <f>SUMIF(M_Investimenti!$C$9:$C$27,$A$17,M_Investimenti!T$9:T$27)</f>
        <v>0</v>
      </c>
      <c r="P17" s="24">
        <f>SUMIF(M_Investimenti!$C$9:$C$27,$A$17,M_Investimenti!U$9:U$27)</f>
        <v>0</v>
      </c>
      <c r="Q17" s="24">
        <f>SUMIF(M_Investimenti!$C$9:$C$27,$A$17,M_Investimenti!V$9:V$27)</f>
        <v>0</v>
      </c>
      <c r="R17" s="24">
        <f>SUMIF(M_Investimenti!$C$9:$C$27,$A$17,M_Investimenti!W$9:W$27)</f>
        <v>0</v>
      </c>
      <c r="S17" s="24">
        <f>SUMIF(M_Investimenti!$C$9:$C$27,$A$17,M_Investimenti!X$9:X$27)</f>
        <v>0</v>
      </c>
      <c r="T17" s="24">
        <f>SUMIF(M_Investimenti!$C$9:$C$27,$A$17,M_Investimenti!Y$9:Y$27)</f>
        <v>0</v>
      </c>
      <c r="U17" s="24">
        <f>SUMIF(M_Investimenti!$C$9:$C$27,$A$17,M_Investimenti!Z$9:Z$27)</f>
        <v>0</v>
      </c>
      <c r="V17" s="24">
        <f>SUMIF(M_Investimenti!$C$9:$C$27,$A$17,M_Investimenti!AA$9:AA$27)</f>
        <v>0</v>
      </c>
      <c r="W17" s="24">
        <f>SUMIF(M_Investimenti!$C$9:$C$27,$A$17,M_Investimenti!AB$9:AB$27)</f>
        <v>0</v>
      </c>
      <c r="X17" s="24">
        <f>SUMIF(M_Investimenti!$C$9:$C$27,$A$17,M_Investimenti!AC$9:AC$27)</f>
        <v>0</v>
      </c>
      <c r="Y17" s="24">
        <f>SUMIF(M_Investimenti!$C$9:$C$27,$A$17,M_Investimenti!AD$9:AD$27)</f>
        <v>0</v>
      </c>
      <c r="Z17" s="24">
        <f>SUMIF(M_Investimenti!$C$9:$C$27,$A$17,M_Investimenti!AE$9:AE$27)</f>
        <v>0</v>
      </c>
      <c r="AA17" s="24">
        <f>SUMIF(M_Investimenti!$C$9:$C$27,$A$17,M_Investimenti!AF$9:AF$27)</f>
        <v>0</v>
      </c>
      <c r="AB17" s="24">
        <f>SUMIF(M_Investimenti!$C$9:$C$27,$A$17,M_Investimenti!AG$9:AG$27)</f>
        <v>0</v>
      </c>
      <c r="AC17" s="24">
        <f>SUMIF(M_Investimenti!$C$9:$C$27,$A$17,M_Investimenti!AH$9:AH$27)</f>
        <v>0</v>
      </c>
      <c r="AD17" s="24">
        <f>SUMIF(M_Investimenti!$C$9:$C$27,$A$17,M_Investimenti!AI$9:AI$27)</f>
        <v>0</v>
      </c>
      <c r="AE17" s="24">
        <f>SUMIF(M_Investimenti!$C$9:$C$27,$A$17,M_Investimenti!AJ$9:AJ$27)</f>
        <v>0</v>
      </c>
      <c r="AF17" s="24">
        <f>SUMIF(M_Investimenti!$C$9:$C$27,$A$17,M_Investimenti!AK$9:AK$27)</f>
        <v>0</v>
      </c>
      <c r="AG17" s="24">
        <f>SUMIF(M_Investimenti!$C$9:$C$27,$A$17,M_Investimenti!AL$9:AL$27)</f>
        <v>0</v>
      </c>
      <c r="AH17" s="24">
        <f>SUMIF(M_Investimenti!$C$9:$C$27,$A$17,M_Investimenti!AM$9:AM$27)</f>
        <v>0</v>
      </c>
      <c r="AI17" s="24">
        <f>SUMIF(M_Investimenti!$C$9:$C$27,$A$17,M_Investimenti!AN$9:AN$27)</f>
        <v>0</v>
      </c>
      <c r="AJ17" s="24">
        <f>SUMIF(M_Investimenti!$C$9:$C$27,$A$17,M_Investimenti!AO$9:AO$27)</f>
        <v>0</v>
      </c>
      <c r="AK17" s="24">
        <f>SUMIF(M_Investimenti!$C$9:$C$27,$A$17,M_Investimenti!AP$9:AP$27)</f>
        <v>0</v>
      </c>
      <c r="AL17" s="24">
        <f>SUMIF(M_Investimenti!$C$9:$C$27,$A$17,M_Investimenti!AQ$9:AQ$27)</f>
        <v>0</v>
      </c>
    </row>
    <row r="18" spans="1:38" x14ac:dyDescent="0.25">
      <c r="A18" s="15" t="s">
        <v>217</v>
      </c>
      <c r="B18" t="s">
        <v>223</v>
      </c>
      <c r="C18" s="24">
        <f>SUMIF(M_Investimenti!$C$9:$C$27,$A$18,M_Investimenti!H$9:H$27)</f>
        <v>500000</v>
      </c>
      <c r="D18" s="24">
        <f>SUMIF(M_Investimenti!$C$9:$C$27,$A$18,M_Investimenti!I$9:I$27)</f>
        <v>0</v>
      </c>
      <c r="E18" s="24">
        <f>SUMIF(M_Investimenti!$C$9:$C$27,$A$18,M_Investimenti!J$9:J$27)</f>
        <v>0</v>
      </c>
      <c r="F18" s="24">
        <f>SUMIF(M_Investimenti!$C$9:$C$27,$A$18,M_Investimenti!K$9:K$27)</f>
        <v>0</v>
      </c>
      <c r="G18" s="24">
        <f>SUMIF(M_Investimenti!$C$9:$C$27,$A$18,M_Investimenti!L$9:L$27)</f>
        <v>0</v>
      </c>
      <c r="H18" s="24">
        <f>SUMIF(M_Investimenti!$C$9:$C$27,$A$18,M_Investimenti!M$9:M$27)</f>
        <v>0</v>
      </c>
      <c r="I18" s="24">
        <f>SUMIF(M_Investimenti!$C$9:$C$27,$A$18,M_Investimenti!N$9:N$27)</f>
        <v>0</v>
      </c>
      <c r="J18" s="24">
        <f>SUMIF(M_Investimenti!$C$9:$C$27,$A$18,M_Investimenti!O$9:O$27)</f>
        <v>0</v>
      </c>
      <c r="K18" s="24">
        <f>SUMIF(M_Investimenti!$C$9:$C$27,$A$18,M_Investimenti!P$9:P$27)</f>
        <v>0</v>
      </c>
      <c r="L18" s="24">
        <f>SUMIF(M_Investimenti!$C$9:$C$27,$A$18,M_Investimenti!Q$9:Q$27)</f>
        <v>0</v>
      </c>
      <c r="M18" s="24">
        <f>SUMIF(M_Investimenti!$C$9:$C$27,$A$18,M_Investimenti!R$9:R$27)</f>
        <v>0</v>
      </c>
      <c r="N18" s="24">
        <f>SUMIF(M_Investimenti!$C$9:$C$27,$A$18,M_Investimenti!S$9:S$27)</f>
        <v>0</v>
      </c>
      <c r="O18" s="24">
        <f>SUMIF(M_Investimenti!$C$9:$C$27,$A$18,M_Investimenti!T$9:T$27)</f>
        <v>0</v>
      </c>
      <c r="P18" s="24">
        <f>SUMIF(M_Investimenti!$C$9:$C$27,$A$18,M_Investimenti!U$9:U$27)</f>
        <v>0</v>
      </c>
      <c r="Q18" s="24">
        <f>SUMIF(M_Investimenti!$C$9:$C$27,$A$18,M_Investimenti!V$9:V$27)</f>
        <v>0</v>
      </c>
      <c r="R18" s="24">
        <f>SUMIF(M_Investimenti!$C$9:$C$27,$A$18,M_Investimenti!W$9:W$27)</f>
        <v>0</v>
      </c>
      <c r="S18" s="24">
        <f>SUMIF(M_Investimenti!$C$9:$C$27,$A$18,M_Investimenti!X$9:X$27)</f>
        <v>0</v>
      </c>
      <c r="T18" s="24">
        <f>SUMIF(M_Investimenti!$C$9:$C$27,$A$18,M_Investimenti!Y$9:Y$27)</f>
        <v>0</v>
      </c>
      <c r="U18" s="24">
        <f>SUMIF(M_Investimenti!$C$9:$C$27,$A$18,M_Investimenti!Z$9:Z$27)</f>
        <v>0</v>
      </c>
      <c r="V18" s="24">
        <f>SUMIF(M_Investimenti!$C$9:$C$27,$A$18,M_Investimenti!AA$9:AA$27)</f>
        <v>0</v>
      </c>
      <c r="W18" s="24">
        <f>SUMIF(M_Investimenti!$C$9:$C$27,$A$18,M_Investimenti!AB$9:AB$27)</f>
        <v>0</v>
      </c>
      <c r="X18" s="24">
        <f>SUMIF(M_Investimenti!$C$9:$C$27,$A$18,M_Investimenti!AC$9:AC$27)</f>
        <v>0</v>
      </c>
      <c r="Y18" s="24">
        <f>SUMIF(M_Investimenti!$C$9:$C$27,$A$18,M_Investimenti!AD$9:AD$27)</f>
        <v>0</v>
      </c>
      <c r="Z18" s="24">
        <f>SUMIF(M_Investimenti!$C$9:$C$27,$A$18,M_Investimenti!AE$9:AE$27)</f>
        <v>0</v>
      </c>
      <c r="AA18" s="24">
        <f>SUMIF(M_Investimenti!$C$9:$C$27,$A$18,M_Investimenti!AF$9:AF$27)</f>
        <v>0</v>
      </c>
      <c r="AB18" s="24">
        <f>SUMIF(M_Investimenti!$C$9:$C$27,$A$18,M_Investimenti!AG$9:AG$27)</f>
        <v>0</v>
      </c>
      <c r="AC18" s="24">
        <f>SUMIF(M_Investimenti!$C$9:$C$27,$A$18,M_Investimenti!AH$9:AH$27)</f>
        <v>0</v>
      </c>
      <c r="AD18" s="24">
        <f>SUMIF(M_Investimenti!$C$9:$C$27,$A$18,M_Investimenti!AI$9:AI$27)</f>
        <v>0</v>
      </c>
      <c r="AE18" s="24">
        <f>SUMIF(M_Investimenti!$C$9:$C$27,$A$18,M_Investimenti!AJ$9:AJ$27)</f>
        <v>0</v>
      </c>
      <c r="AF18" s="24">
        <f>SUMIF(M_Investimenti!$C$9:$C$27,$A$18,M_Investimenti!AK$9:AK$27)</f>
        <v>0</v>
      </c>
      <c r="AG18" s="24">
        <f>SUMIF(M_Investimenti!$C$9:$C$27,$A$18,M_Investimenti!AL$9:AL$27)</f>
        <v>0</v>
      </c>
      <c r="AH18" s="24">
        <f>SUMIF(M_Investimenti!$C$9:$C$27,$A$18,M_Investimenti!AM$9:AM$27)</f>
        <v>0</v>
      </c>
      <c r="AI18" s="24">
        <f>SUMIF(M_Investimenti!$C$9:$C$27,$A$18,M_Investimenti!AN$9:AN$27)</f>
        <v>0</v>
      </c>
      <c r="AJ18" s="24">
        <f>SUMIF(M_Investimenti!$C$9:$C$27,$A$18,M_Investimenti!AO$9:AO$27)</f>
        <v>0</v>
      </c>
      <c r="AK18" s="24">
        <f>SUMIF(M_Investimenti!$C$9:$C$27,$A$18,M_Investimenti!AP$9:AP$27)</f>
        <v>0</v>
      </c>
      <c r="AL18" s="24">
        <f>SUMIF(M_Investimenti!$C$9:$C$27,$A$18,M_Investimenti!AQ$9:AQ$27)</f>
        <v>0</v>
      </c>
    </row>
    <row r="19" spans="1:38" x14ac:dyDescent="0.25">
      <c r="A19" s="15" t="s">
        <v>218</v>
      </c>
      <c r="B19" t="s">
        <v>224</v>
      </c>
      <c r="C19" s="24">
        <f>SUMIF(M_Investimenti!$C$130:$C$148,$A$19,M_Investimenti!H$130:H$148)</f>
        <v>0</v>
      </c>
      <c r="D19" s="24">
        <f>SUMIF(M_Investimenti!$C$130:$C$148,$A$19,M_Investimenti!I$130:I$148)</f>
        <v>0</v>
      </c>
      <c r="E19" s="24">
        <f>SUMIF(M_Investimenti!$C$130:$C$148,$A$19,M_Investimenti!J$130:J$148)</f>
        <v>0</v>
      </c>
      <c r="F19" s="24">
        <f>SUMIF(M_Investimenti!$C$130:$C$148,$A$19,M_Investimenti!K$130:K$148)</f>
        <v>0</v>
      </c>
      <c r="G19" s="24">
        <f>SUMIF(M_Investimenti!$C$130:$C$148,$A$19,M_Investimenti!L$130:L$148)</f>
        <v>0</v>
      </c>
      <c r="H19" s="24">
        <f>SUMIF(M_Investimenti!$C$130:$C$148,$A$19,M_Investimenti!M$130:M$148)</f>
        <v>0</v>
      </c>
      <c r="I19" s="24">
        <f>SUMIF(M_Investimenti!$C$130:$C$148,$A$19,M_Investimenti!N$130:N$148)</f>
        <v>0</v>
      </c>
      <c r="J19" s="24">
        <f>SUMIF(M_Investimenti!$C$130:$C$148,$A$19,M_Investimenti!O$130:O$148)</f>
        <v>0</v>
      </c>
      <c r="K19" s="24">
        <f>SUMIF(M_Investimenti!$C$130:$C$148,$A$19,M_Investimenti!P$130:P$148)</f>
        <v>0</v>
      </c>
      <c r="L19" s="24">
        <f>SUMIF(M_Investimenti!$C$130:$C$148,$A$19,M_Investimenti!Q$130:Q$148)</f>
        <v>0</v>
      </c>
      <c r="M19" s="24">
        <f>SUMIF(M_Investimenti!$C$130:$C$148,$A$19,M_Investimenti!R$130:R$148)</f>
        <v>0</v>
      </c>
      <c r="N19" s="24">
        <f>SUMIF(M_Investimenti!$C$130:$C$148,$A$19,M_Investimenti!S$130:S$148)</f>
        <v>0</v>
      </c>
      <c r="O19" s="24">
        <f>SUMIF(M_Investimenti!$C$130:$C$148,$A$19,M_Investimenti!T$130:T$148)</f>
        <v>0</v>
      </c>
      <c r="P19" s="24">
        <f>SUMIF(M_Investimenti!$C$130:$C$148,$A$19,M_Investimenti!U$130:U$148)</f>
        <v>0</v>
      </c>
      <c r="Q19" s="24">
        <f>SUMIF(M_Investimenti!$C$130:$C$148,$A$19,M_Investimenti!V$130:V$148)</f>
        <v>0</v>
      </c>
      <c r="R19" s="24">
        <f>SUMIF(M_Investimenti!$C$130:$C$148,$A$19,M_Investimenti!W$130:W$148)</f>
        <v>0</v>
      </c>
      <c r="S19" s="24">
        <f>SUMIF(M_Investimenti!$C$130:$C$148,$A$19,M_Investimenti!X$130:X$148)</f>
        <v>0</v>
      </c>
      <c r="T19" s="24">
        <f>SUMIF(M_Investimenti!$C$130:$C$148,$A$19,M_Investimenti!Y$130:Y$148)</f>
        <v>0</v>
      </c>
      <c r="U19" s="24">
        <f>SUMIF(M_Investimenti!$C$130:$C$148,$A$19,M_Investimenti!Z$130:Z$148)</f>
        <v>0</v>
      </c>
      <c r="V19" s="24">
        <f>SUMIF(M_Investimenti!$C$130:$C$148,$A$19,M_Investimenti!AA$130:AA$148)</f>
        <v>0</v>
      </c>
      <c r="W19" s="24">
        <f>SUMIF(M_Investimenti!$C$130:$C$148,$A$19,M_Investimenti!AB$130:AB$148)</f>
        <v>0</v>
      </c>
      <c r="X19" s="24">
        <f>SUMIF(M_Investimenti!$C$130:$C$148,$A$19,M_Investimenti!AC$130:AC$148)</f>
        <v>0</v>
      </c>
      <c r="Y19" s="24">
        <f>SUMIF(M_Investimenti!$C$130:$C$148,$A$19,M_Investimenti!AD$130:AD$148)</f>
        <v>0</v>
      </c>
      <c r="Z19" s="24">
        <f>SUMIF(M_Investimenti!$C$130:$C$148,$A$19,M_Investimenti!AE$130:AE$148)</f>
        <v>0</v>
      </c>
      <c r="AA19" s="24">
        <f>SUMIF(M_Investimenti!$C$130:$C$148,$A$19,M_Investimenti!AF$130:AF$148)</f>
        <v>0</v>
      </c>
      <c r="AB19" s="24">
        <f>SUMIF(M_Investimenti!$C$130:$C$148,$A$19,M_Investimenti!AG$130:AG$148)</f>
        <v>0</v>
      </c>
      <c r="AC19" s="24">
        <f>SUMIF(M_Investimenti!$C$130:$C$148,$A$19,M_Investimenti!AH$130:AH$148)</f>
        <v>0</v>
      </c>
      <c r="AD19" s="24">
        <f>SUMIF(M_Investimenti!$C$130:$C$148,$A$19,M_Investimenti!AI$130:AI$148)</f>
        <v>0</v>
      </c>
      <c r="AE19" s="24">
        <f>SUMIF(M_Investimenti!$C$130:$C$148,$A$19,M_Investimenti!AJ$130:AJ$148)</f>
        <v>0</v>
      </c>
      <c r="AF19" s="24">
        <f>SUMIF(M_Investimenti!$C$130:$C$148,$A$19,M_Investimenti!AK$130:AK$148)</f>
        <v>0</v>
      </c>
      <c r="AG19" s="24">
        <f>SUMIF(M_Investimenti!$C$130:$C$148,$A$19,M_Investimenti!AL$130:AL$148)</f>
        <v>0</v>
      </c>
      <c r="AH19" s="24">
        <f>SUMIF(M_Investimenti!$C$130:$C$148,$A$19,M_Investimenti!AM$130:AM$148)</f>
        <v>0</v>
      </c>
      <c r="AI19" s="24">
        <f>SUMIF(M_Investimenti!$C$130:$C$148,$A$19,M_Investimenti!AN$130:AN$148)</f>
        <v>0</v>
      </c>
      <c r="AJ19" s="24">
        <f>SUMIF(M_Investimenti!$C$130:$C$148,$A$19,M_Investimenti!AO$130:AO$148)</f>
        <v>0</v>
      </c>
      <c r="AK19" s="24">
        <f>SUMIF(M_Investimenti!$C$130:$C$148,$A$19,M_Investimenti!AP$130:AP$148)</f>
        <v>0</v>
      </c>
      <c r="AL19" s="24">
        <f>SUMIF(M_Investimenti!$C$130:$C$148,$A$19,M_Investimenti!AQ$130:AQ$148)</f>
        <v>0</v>
      </c>
    </row>
    <row r="20" spans="1:38" x14ac:dyDescent="0.25">
      <c r="A20" s="15" t="s">
        <v>225</v>
      </c>
      <c r="B20" t="s">
        <v>228</v>
      </c>
      <c r="C20" s="24">
        <f>SUMIF(M_Investimenti!$C$106:$C$124,$A$20,M_Investimenti!H$106:H$124)+M_Pregresso!D80</f>
        <v>50000</v>
      </c>
      <c r="D20" s="24">
        <f>SUMIF(M_Investimenti!$C$106:$C$124,$A$20,M_Investimenti!I$106:I$124)+M_Pregresso!E80</f>
        <v>50000</v>
      </c>
      <c r="E20" s="24">
        <f>SUMIF(M_Investimenti!$C$106:$C$124,$A$20,M_Investimenti!J$106:J$124)+M_Pregresso!F80</f>
        <v>50000</v>
      </c>
      <c r="F20" s="24">
        <f>SUMIF(M_Investimenti!$C$106:$C$124,$A$20,M_Investimenti!K$106:K$124)+M_Pregresso!G80</f>
        <v>50000</v>
      </c>
      <c r="G20" s="24">
        <f>SUMIF(M_Investimenti!$C$106:$C$124,$A$20,M_Investimenti!L$106:L$124)+M_Pregresso!H80</f>
        <v>50000</v>
      </c>
      <c r="H20" s="24">
        <f>SUMIF(M_Investimenti!$C$106:$C$124,$A$20,M_Investimenti!M$106:M$124)+M_Pregresso!I80</f>
        <v>50000</v>
      </c>
      <c r="I20" s="24">
        <f>SUMIF(M_Investimenti!$C$106:$C$124,$A$20,M_Investimenti!N$106:N$124)+M_Pregresso!J80</f>
        <v>50000</v>
      </c>
      <c r="J20" s="24">
        <f>SUMIF(M_Investimenti!$C$106:$C$124,$A$20,M_Investimenti!O$106:O$124)+M_Pregresso!K80</f>
        <v>50000</v>
      </c>
      <c r="K20" s="24">
        <f>SUMIF(M_Investimenti!$C$106:$C$124,$A$20,M_Investimenti!P$106:P$124)+M_Pregresso!L80</f>
        <v>50000</v>
      </c>
      <c r="L20" s="24">
        <f>SUMIF(M_Investimenti!$C$106:$C$124,$A$20,M_Investimenti!Q$106:Q$124)+M_Pregresso!M80</f>
        <v>50000</v>
      </c>
      <c r="M20" s="24">
        <f>SUMIF(M_Investimenti!$C$106:$C$124,$A$20,M_Investimenti!R$106:R$124)+M_Pregresso!N80</f>
        <v>50000</v>
      </c>
      <c r="N20" s="24">
        <f>SUMIF(M_Investimenti!$C$106:$C$124,$A$20,M_Investimenti!S$106:S$124)+M_Pregresso!O80</f>
        <v>50000</v>
      </c>
      <c r="O20" s="24">
        <f>SUMIF(M_Investimenti!$C$106:$C$124,$A$20,M_Investimenti!T$106:T$124)+M_Pregresso!P80</f>
        <v>50000</v>
      </c>
      <c r="P20" s="24">
        <f>SUMIF(M_Investimenti!$C$106:$C$124,$A$20,M_Investimenti!U$106:U$124)+M_Pregresso!Q80</f>
        <v>50000</v>
      </c>
      <c r="Q20" s="24">
        <f>SUMIF(M_Investimenti!$C$106:$C$124,$A$20,M_Investimenti!V$106:V$124)+M_Pregresso!R80</f>
        <v>50000</v>
      </c>
      <c r="R20" s="24">
        <f>SUMIF(M_Investimenti!$C$106:$C$124,$A$20,M_Investimenti!W$106:W$124)+M_Pregresso!S80</f>
        <v>50000</v>
      </c>
      <c r="S20" s="24">
        <f>SUMIF(M_Investimenti!$C$106:$C$124,$A$20,M_Investimenti!X$106:X$124)+M_Pregresso!T80</f>
        <v>50000</v>
      </c>
      <c r="T20" s="24">
        <f>SUMIF(M_Investimenti!$C$106:$C$124,$A$20,M_Investimenti!Y$106:Y$124)+M_Pregresso!U80</f>
        <v>50000</v>
      </c>
      <c r="U20" s="24">
        <f>SUMIF(M_Investimenti!$C$106:$C$124,$A$20,M_Investimenti!Z$106:Z$124)+M_Pregresso!V80</f>
        <v>50000</v>
      </c>
      <c r="V20" s="24">
        <f>SUMIF(M_Investimenti!$C$106:$C$124,$A$20,M_Investimenti!AA$106:AA$124)+M_Pregresso!W80</f>
        <v>50000</v>
      </c>
      <c r="W20" s="24">
        <f>SUMIF(M_Investimenti!$C$106:$C$124,$A$20,M_Investimenti!AB$106:AB$124)+M_Pregresso!X80</f>
        <v>50000</v>
      </c>
      <c r="X20" s="24">
        <f>SUMIF(M_Investimenti!$C$106:$C$124,$A$20,M_Investimenti!AC$106:AC$124)+M_Pregresso!Y80</f>
        <v>50000</v>
      </c>
      <c r="Y20" s="24">
        <f>SUMIF(M_Investimenti!$C$106:$C$124,$A$20,M_Investimenti!AD$106:AD$124)+M_Pregresso!Z80</f>
        <v>50000</v>
      </c>
      <c r="Z20" s="24">
        <f>SUMIF(M_Investimenti!$C$106:$C$124,$A$20,M_Investimenti!AE$106:AE$124)+M_Pregresso!AA80</f>
        <v>50000</v>
      </c>
      <c r="AA20" s="24">
        <f>SUMIF(M_Investimenti!$C$106:$C$124,$A$20,M_Investimenti!AF$106:AF$124)+M_Pregresso!AB80</f>
        <v>50000</v>
      </c>
      <c r="AB20" s="24">
        <f>SUMIF(M_Investimenti!$C$106:$C$124,$A$20,M_Investimenti!AG$106:AG$124)+M_Pregresso!AC80</f>
        <v>50000</v>
      </c>
      <c r="AC20" s="24">
        <f>SUMIF(M_Investimenti!$C$106:$C$124,$A$20,M_Investimenti!AH$106:AH$124)+M_Pregresso!AD80</f>
        <v>50000</v>
      </c>
      <c r="AD20" s="24">
        <f>SUMIF(M_Investimenti!$C$106:$C$124,$A$20,M_Investimenti!AI$106:AI$124)+M_Pregresso!AE80</f>
        <v>50000</v>
      </c>
      <c r="AE20" s="24">
        <f>SUMIF(M_Investimenti!$C$106:$C$124,$A$20,M_Investimenti!AJ$106:AJ$124)+M_Pregresso!AF80</f>
        <v>50000</v>
      </c>
      <c r="AF20" s="24">
        <f>SUMIF(M_Investimenti!$C$106:$C$124,$A$20,M_Investimenti!AK$106:AK$124)+M_Pregresso!AG80</f>
        <v>50000</v>
      </c>
      <c r="AG20" s="24">
        <f>SUMIF(M_Investimenti!$C$106:$C$124,$A$20,M_Investimenti!AL$106:AL$124)+M_Pregresso!AH80</f>
        <v>50000</v>
      </c>
      <c r="AH20" s="24">
        <f>SUMIF(M_Investimenti!$C$106:$C$124,$A$20,M_Investimenti!AM$106:AM$124)+M_Pregresso!AI80</f>
        <v>50000</v>
      </c>
      <c r="AI20" s="24">
        <f>SUMIF(M_Investimenti!$C$106:$C$124,$A$20,M_Investimenti!AN$106:AN$124)+M_Pregresso!AJ80</f>
        <v>50000</v>
      </c>
      <c r="AJ20" s="24">
        <f>SUMIF(M_Investimenti!$C$106:$C$124,$A$20,M_Investimenti!AO$106:AO$124)+M_Pregresso!AK80</f>
        <v>50000</v>
      </c>
      <c r="AK20" s="24">
        <f>SUMIF(M_Investimenti!$C$106:$C$124,$A$20,M_Investimenti!AP$106:AP$124)+M_Pregresso!AL80</f>
        <v>50000</v>
      </c>
      <c r="AL20" s="24">
        <f>SUMIF(M_Investimenti!$C$106:$C$124,$A$20,M_Investimenti!AQ$106:AQ$124)+M_Pregresso!AM80</f>
        <v>50000</v>
      </c>
    </row>
    <row r="21" spans="1:38" x14ac:dyDescent="0.25">
      <c r="A21" s="15" t="s">
        <v>226</v>
      </c>
      <c r="B21" t="s">
        <v>229</v>
      </c>
      <c r="C21" s="24">
        <f>SUMIF(M_Investimenti!$C$107:$C$124,$A$21,M_Investimenti!H$106:H$124)+M_Pregresso!D76</f>
        <v>0</v>
      </c>
      <c r="D21" s="24">
        <f>SUMIF(M_Investimenti!$C$107:$C$124,$A$21,M_Investimenti!I$106:I$124)+M_Pregresso!E76</f>
        <v>24000</v>
      </c>
      <c r="E21" s="24">
        <f>SUMIF(M_Investimenti!$C$107:$C$124,$A$21,M_Investimenti!J$106:J$124)+M_Pregresso!F76</f>
        <v>24000</v>
      </c>
      <c r="F21" s="24">
        <f>SUMIF(M_Investimenti!$C$107:$C$124,$A$21,M_Investimenti!K$106:K$124)+M_Pregresso!G76</f>
        <v>24000</v>
      </c>
      <c r="G21" s="24">
        <f>SUMIF(M_Investimenti!$C$107:$C$124,$A$21,M_Investimenti!L$106:L$124)+M_Pregresso!H76</f>
        <v>24000</v>
      </c>
      <c r="H21" s="24">
        <f>SUMIF(M_Investimenti!$C$107:$C$124,$A$21,M_Investimenti!M$106:M$124)+M_Pregresso!I76</f>
        <v>24000</v>
      </c>
      <c r="I21" s="24">
        <f>SUMIF(M_Investimenti!$C$107:$C$124,$A$21,M_Investimenti!N$106:N$124)+M_Pregresso!J76</f>
        <v>24000</v>
      </c>
      <c r="J21" s="24">
        <f>SUMIF(M_Investimenti!$C$107:$C$124,$A$21,M_Investimenti!O$106:O$124)+M_Pregresso!K76</f>
        <v>24000</v>
      </c>
      <c r="K21" s="24">
        <f>SUMIF(M_Investimenti!$C$107:$C$124,$A$21,M_Investimenti!P$106:P$124)+M_Pregresso!L76</f>
        <v>24000</v>
      </c>
      <c r="L21" s="24">
        <f>SUMIF(M_Investimenti!$C$107:$C$124,$A$21,M_Investimenti!Q$106:Q$124)+M_Pregresso!M76</f>
        <v>24000</v>
      </c>
      <c r="M21" s="24">
        <f>SUMIF(M_Investimenti!$C$107:$C$124,$A$21,M_Investimenti!R$106:R$124)+M_Pregresso!N76</f>
        <v>24000</v>
      </c>
      <c r="N21" s="24">
        <f>SUMIF(M_Investimenti!$C$107:$C$124,$A$21,M_Investimenti!S$106:S$124)+M_Pregresso!O76</f>
        <v>24000</v>
      </c>
      <c r="O21" s="24">
        <f>SUMIF(M_Investimenti!$C$107:$C$124,$A$21,M_Investimenti!T$106:T$124)+M_Pregresso!P76</f>
        <v>24000</v>
      </c>
      <c r="P21" s="24">
        <f>SUMIF(M_Investimenti!$C$107:$C$124,$A$21,M_Investimenti!U$106:U$124)+M_Pregresso!Q76</f>
        <v>24000</v>
      </c>
      <c r="Q21" s="24">
        <f>SUMIF(M_Investimenti!$C$107:$C$124,$A$21,M_Investimenti!V$106:V$124)+M_Pregresso!R76</f>
        <v>24000</v>
      </c>
      <c r="R21" s="24">
        <f>SUMIF(M_Investimenti!$C$107:$C$124,$A$21,M_Investimenti!W$106:W$124)+M_Pregresso!S76</f>
        <v>24000</v>
      </c>
      <c r="S21" s="24">
        <f>SUMIF(M_Investimenti!$C$107:$C$124,$A$21,M_Investimenti!X$106:X$124)+M_Pregresso!T76</f>
        <v>24000</v>
      </c>
      <c r="T21" s="24">
        <f>SUMIF(M_Investimenti!$C$107:$C$124,$A$21,M_Investimenti!Y$106:Y$124)+M_Pregresso!U76</f>
        <v>24000</v>
      </c>
      <c r="U21" s="24">
        <f>SUMIF(M_Investimenti!$C$107:$C$124,$A$21,M_Investimenti!Z$106:Z$124)+M_Pregresso!V76</f>
        <v>24000</v>
      </c>
      <c r="V21" s="24">
        <f>SUMIF(M_Investimenti!$C$107:$C$124,$A$21,M_Investimenti!AA$106:AA$124)+M_Pregresso!W76</f>
        <v>24000</v>
      </c>
      <c r="W21" s="24">
        <f>SUMIF(M_Investimenti!$C$107:$C$124,$A$21,M_Investimenti!AB$106:AB$124)+M_Pregresso!X76</f>
        <v>24000</v>
      </c>
      <c r="X21" s="24">
        <f>SUMIF(M_Investimenti!$C$107:$C$124,$A$21,M_Investimenti!AC$106:AC$124)+M_Pregresso!Y76</f>
        <v>24000</v>
      </c>
      <c r="Y21" s="24">
        <f>SUMIF(M_Investimenti!$C$107:$C$124,$A$21,M_Investimenti!AD$106:AD$124)+M_Pregresso!Z76</f>
        <v>24000</v>
      </c>
      <c r="Z21" s="24">
        <f>SUMIF(M_Investimenti!$C$107:$C$124,$A$21,M_Investimenti!AE$106:AE$124)+M_Pregresso!AA76</f>
        <v>24000</v>
      </c>
      <c r="AA21" s="24">
        <f>SUMIF(M_Investimenti!$C$107:$C$124,$A$21,M_Investimenti!AF$106:AF$124)+M_Pregresso!AB76</f>
        <v>24000</v>
      </c>
      <c r="AB21" s="24">
        <f>SUMIF(M_Investimenti!$C$107:$C$124,$A$21,M_Investimenti!AG$106:AG$124)+M_Pregresso!AC76</f>
        <v>24000</v>
      </c>
      <c r="AC21" s="24">
        <f>SUMIF(M_Investimenti!$C$107:$C$124,$A$21,M_Investimenti!AH$106:AH$124)+M_Pregresso!AD76</f>
        <v>24000</v>
      </c>
      <c r="AD21" s="24">
        <f>SUMIF(M_Investimenti!$C$107:$C$124,$A$21,M_Investimenti!AI$106:AI$124)+M_Pregresso!AE76</f>
        <v>24000</v>
      </c>
      <c r="AE21" s="24">
        <f>SUMIF(M_Investimenti!$C$107:$C$124,$A$21,M_Investimenti!AJ$106:AJ$124)+M_Pregresso!AF76</f>
        <v>24000</v>
      </c>
      <c r="AF21" s="24">
        <f>SUMIF(M_Investimenti!$C$107:$C$124,$A$21,M_Investimenti!AK$106:AK$124)+M_Pregresso!AG76</f>
        <v>24000</v>
      </c>
      <c r="AG21" s="24">
        <f>SUMIF(M_Investimenti!$C$107:$C$124,$A$21,M_Investimenti!AL$106:AL$124)+M_Pregresso!AH76</f>
        <v>24000</v>
      </c>
      <c r="AH21" s="24">
        <f>SUMIF(M_Investimenti!$C$107:$C$124,$A$21,M_Investimenti!AM$106:AM$124)+M_Pregresso!AI76</f>
        <v>24000</v>
      </c>
      <c r="AI21" s="24">
        <f>SUMIF(M_Investimenti!$C$107:$C$124,$A$21,M_Investimenti!AN$106:AN$124)+M_Pregresso!AJ76</f>
        <v>24000</v>
      </c>
      <c r="AJ21" s="24">
        <f>SUMIF(M_Investimenti!$C$107:$C$124,$A$21,M_Investimenti!AO$106:AO$124)+M_Pregresso!AK76</f>
        <v>24000</v>
      </c>
      <c r="AK21" s="24">
        <f>SUMIF(M_Investimenti!$C$107:$C$124,$A$21,M_Investimenti!AP$106:AP$124)+M_Pregresso!AL76</f>
        <v>24000</v>
      </c>
      <c r="AL21" s="24">
        <f>SUMIF(M_Investimenti!$C$107:$C$124,$A$21,M_Investimenti!AQ$106:AQ$124)+M_Pregresso!AM76</f>
        <v>24000</v>
      </c>
    </row>
    <row r="22" spans="1:38" x14ac:dyDescent="0.25">
      <c r="A22" s="15" t="s">
        <v>227</v>
      </c>
      <c r="B22" t="s">
        <v>230</v>
      </c>
      <c r="C22" s="24">
        <f>SUMIF(M_Investimenti!$C$108:$C$124,$A$22,M_Investimenti!H$106:H$124)+M_Pregresso!D78</f>
        <v>0</v>
      </c>
      <c r="D22" s="24">
        <f>SUMIF(M_Investimenti!$C$108:$C$124,$A$22,M_Investimenti!I$106:I$124)+M_Pregresso!E78</f>
        <v>0</v>
      </c>
      <c r="E22" s="24">
        <f>SUMIF(M_Investimenti!$C$108:$C$124,$A$22,M_Investimenti!J$106:J$124)+M_Pregresso!F78</f>
        <v>0</v>
      </c>
      <c r="F22" s="24">
        <f>SUMIF(M_Investimenti!$C$108:$C$124,$A$22,M_Investimenti!K$106:K$124)+M_Pregresso!G78</f>
        <v>0</v>
      </c>
      <c r="G22" s="24">
        <f>SUMIF(M_Investimenti!$C$108:$C$124,$A$22,M_Investimenti!L$106:L$124)+M_Pregresso!H78</f>
        <v>0</v>
      </c>
      <c r="H22" s="24">
        <f>SUMIF(M_Investimenti!$C$108:$C$124,$A$22,M_Investimenti!M$106:M$124)+M_Pregresso!I78</f>
        <v>0</v>
      </c>
      <c r="I22" s="24">
        <f>SUMIF(M_Investimenti!$C$108:$C$124,$A$22,M_Investimenti!N$106:N$124)+M_Pregresso!J78</f>
        <v>0</v>
      </c>
      <c r="J22" s="24">
        <f>SUMIF(M_Investimenti!$C$108:$C$124,$A$22,M_Investimenti!O$106:O$124)+M_Pregresso!K78</f>
        <v>0</v>
      </c>
      <c r="K22" s="24">
        <f>SUMIF(M_Investimenti!$C$108:$C$124,$A$22,M_Investimenti!P$106:P$124)+M_Pregresso!L78</f>
        <v>0</v>
      </c>
      <c r="L22" s="24">
        <f>SUMIF(M_Investimenti!$C$108:$C$124,$A$22,M_Investimenti!Q$106:Q$124)+M_Pregresso!M78</f>
        <v>0</v>
      </c>
      <c r="M22" s="24">
        <f>SUMIF(M_Investimenti!$C$108:$C$124,$A$22,M_Investimenti!R$106:R$124)+M_Pregresso!N78</f>
        <v>0</v>
      </c>
      <c r="N22" s="24">
        <f>SUMIF(M_Investimenti!$C$108:$C$124,$A$22,M_Investimenti!S$106:S$124)+M_Pregresso!O78</f>
        <v>0</v>
      </c>
      <c r="O22" s="24">
        <f>SUMIF(M_Investimenti!$C$108:$C$124,$A$22,M_Investimenti!T$106:T$124)+M_Pregresso!P78</f>
        <v>0</v>
      </c>
      <c r="P22" s="24">
        <f>SUMIF(M_Investimenti!$C$108:$C$124,$A$22,M_Investimenti!U$106:U$124)+M_Pregresso!Q78</f>
        <v>0</v>
      </c>
      <c r="Q22" s="24">
        <f>SUMIF(M_Investimenti!$C$108:$C$124,$A$22,M_Investimenti!V$106:V$124)+M_Pregresso!R78</f>
        <v>0</v>
      </c>
      <c r="R22" s="24">
        <f>SUMIF(M_Investimenti!$C$108:$C$124,$A$22,M_Investimenti!W$106:W$124)+M_Pregresso!S78</f>
        <v>0</v>
      </c>
      <c r="S22" s="24">
        <f>SUMIF(M_Investimenti!$C$108:$C$124,$A$22,M_Investimenti!X$106:X$124)+M_Pregresso!T78</f>
        <v>0</v>
      </c>
      <c r="T22" s="24">
        <f>SUMIF(M_Investimenti!$C$108:$C$124,$A$22,M_Investimenti!Y$106:Y$124)+M_Pregresso!U78</f>
        <v>0</v>
      </c>
      <c r="U22" s="24">
        <f>SUMIF(M_Investimenti!$C$108:$C$124,$A$22,M_Investimenti!Z$106:Z$124)+M_Pregresso!V78</f>
        <v>0</v>
      </c>
      <c r="V22" s="24">
        <f>SUMIF(M_Investimenti!$C$108:$C$124,$A$22,M_Investimenti!AA$106:AA$124)+M_Pregresso!W78</f>
        <v>0</v>
      </c>
      <c r="W22" s="24">
        <f>SUMIF(M_Investimenti!$C$108:$C$124,$A$22,M_Investimenti!AB$106:AB$124)+M_Pregresso!X78</f>
        <v>0</v>
      </c>
      <c r="X22" s="24">
        <f>SUMIF(M_Investimenti!$C$108:$C$124,$A$22,M_Investimenti!AC$106:AC$124)+M_Pregresso!Y78</f>
        <v>0</v>
      </c>
      <c r="Y22" s="24">
        <f>SUMIF(M_Investimenti!$C$108:$C$124,$A$22,M_Investimenti!AD$106:AD$124)+M_Pregresso!Z78</f>
        <v>0</v>
      </c>
      <c r="Z22" s="24">
        <f>SUMIF(M_Investimenti!$C$108:$C$124,$A$22,M_Investimenti!AE$106:AE$124)+M_Pregresso!AA78</f>
        <v>0</v>
      </c>
      <c r="AA22" s="24">
        <f>SUMIF(M_Investimenti!$C$108:$C$124,$A$22,M_Investimenti!AF$106:AF$124)+M_Pregresso!AB78</f>
        <v>0</v>
      </c>
      <c r="AB22" s="24">
        <f>SUMIF(M_Investimenti!$C$108:$C$124,$A$22,M_Investimenti!AG$106:AG$124)+M_Pregresso!AC78</f>
        <v>0</v>
      </c>
      <c r="AC22" s="24">
        <f>SUMIF(M_Investimenti!$C$108:$C$124,$A$22,M_Investimenti!AH$106:AH$124)+M_Pregresso!AD78</f>
        <v>0</v>
      </c>
      <c r="AD22" s="24">
        <f>SUMIF(M_Investimenti!$C$108:$C$124,$A$22,M_Investimenti!AI$106:AI$124)+M_Pregresso!AE78</f>
        <v>0</v>
      </c>
      <c r="AE22" s="24">
        <f>SUMIF(M_Investimenti!$C$108:$C$124,$A$22,M_Investimenti!AJ$106:AJ$124)+M_Pregresso!AF78</f>
        <v>0</v>
      </c>
      <c r="AF22" s="24">
        <f>SUMIF(M_Investimenti!$C$108:$C$124,$A$22,M_Investimenti!AK$106:AK$124)+M_Pregresso!AG78</f>
        <v>0</v>
      </c>
      <c r="AG22" s="24">
        <f>SUMIF(M_Investimenti!$C$108:$C$124,$A$22,M_Investimenti!AL$106:AL$124)+M_Pregresso!AH78</f>
        <v>0</v>
      </c>
      <c r="AH22" s="24">
        <f>SUMIF(M_Investimenti!$C$108:$C$124,$A$22,M_Investimenti!AM$106:AM$124)+M_Pregresso!AI78</f>
        <v>0</v>
      </c>
      <c r="AI22" s="24">
        <f>SUMIF(M_Investimenti!$C$108:$C$124,$A$22,M_Investimenti!AN$106:AN$124)+M_Pregresso!AJ78</f>
        <v>0</v>
      </c>
      <c r="AJ22" s="24">
        <f>SUMIF(M_Investimenti!$C$108:$C$124,$A$22,M_Investimenti!AO$106:AO$124)+M_Pregresso!AK78</f>
        <v>0</v>
      </c>
      <c r="AK22" s="24">
        <f>SUMIF(M_Investimenti!$C$108:$C$124,$A$22,M_Investimenti!AP$106:AP$124)+M_Pregresso!AL78</f>
        <v>0</v>
      </c>
      <c r="AL22" s="24">
        <f>SUMIF(M_Investimenti!$C$108:$C$124,$A$22,M_Investimenti!AQ$106:AQ$124)+M_Pregresso!AM78</f>
        <v>0</v>
      </c>
    </row>
    <row r="23" spans="1:38" x14ac:dyDescent="0.25">
      <c r="B23" t="s">
        <v>121</v>
      </c>
      <c r="C23" s="24">
        <f>+M_Investimenti!H101</f>
        <v>10000</v>
      </c>
      <c r="D23" s="24">
        <f>+M_Investimenti!I101</f>
        <v>-44600</v>
      </c>
      <c r="E23" s="24">
        <f>+M_Investimenti!J101</f>
        <v>0</v>
      </c>
      <c r="F23" s="24">
        <f>+M_Investimenti!K101</f>
        <v>0</v>
      </c>
      <c r="G23" s="24">
        <f>+M_Investimenti!L101</f>
        <v>0</v>
      </c>
      <c r="H23" s="24">
        <f>+M_Investimenti!M101</f>
        <v>0</v>
      </c>
      <c r="I23" s="24">
        <f>+M_Investimenti!N101</f>
        <v>0</v>
      </c>
      <c r="J23" s="24">
        <f>+M_Investimenti!O101</f>
        <v>0</v>
      </c>
      <c r="K23" s="24">
        <f>+M_Investimenti!P101</f>
        <v>0</v>
      </c>
      <c r="L23" s="24">
        <f>+M_Investimenti!Q101</f>
        <v>0</v>
      </c>
      <c r="M23" s="24">
        <f>+M_Investimenti!R101</f>
        <v>0</v>
      </c>
      <c r="N23" s="24">
        <f>+M_Investimenti!S101</f>
        <v>0</v>
      </c>
      <c r="O23" s="24">
        <f>+M_Investimenti!T101</f>
        <v>0</v>
      </c>
      <c r="P23" s="24">
        <f>+M_Investimenti!U101</f>
        <v>0</v>
      </c>
      <c r="Q23" s="24">
        <f>+M_Investimenti!V101</f>
        <v>0</v>
      </c>
      <c r="R23" s="24">
        <f>+M_Investimenti!W101</f>
        <v>0</v>
      </c>
      <c r="S23" s="24">
        <f>+M_Investimenti!X101</f>
        <v>0</v>
      </c>
      <c r="T23" s="24">
        <f>+M_Investimenti!Y101</f>
        <v>0</v>
      </c>
      <c r="U23" s="24">
        <f>+M_Investimenti!Z101</f>
        <v>0</v>
      </c>
      <c r="V23" s="24">
        <f>+M_Investimenti!AA101</f>
        <v>0</v>
      </c>
      <c r="W23" s="24">
        <f>+M_Investimenti!AB101</f>
        <v>0</v>
      </c>
      <c r="X23" s="24">
        <f>+M_Investimenti!AC101</f>
        <v>0</v>
      </c>
      <c r="Y23" s="24">
        <f>+M_Investimenti!AD101</f>
        <v>0</v>
      </c>
      <c r="Z23" s="24">
        <f>+M_Investimenti!AE101</f>
        <v>0</v>
      </c>
      <c r="AA23" s="24">
        <f>+M_Investimenti!AF101</f>
        <v>0</v>
      </c>
      <c r="AB23" s="24">
        <f>+M_Investimenti!AG101</f>
        <v>0</v>
      </c>
      <c r="AC23" s="24">
        <f>+M_Investimenti!AH101</f>
        <v>0</v>
      </c>
      <c r="AD23" s="24">
        <f>+M_Investimenti!AI101</f>
        <v>0</v>
      </c>
      <c r="AE23" s="24">
        <f>+M_Investimenti!AJ101</f>
        <v>0</v>
      </c>
      <c r="AF23" s="24">
        <f>+M_Investimenti!AK101</f>
        <v>0</v>
      </c>
      <c r="AG23" s="24">
        <f>+M_Investimenti!AL101</f>
        <v>0</v>
      </c>
      <c r="AH23" s="24">
        <f>+M_Investimenti!AM101</f>
        <v>0</v>
      </c>
      <c r="AI23" s="24">
        <f>+M_Investimenti!AN101</f>
        <v>0</v>
      </c>
      <c r="AJ23" s="24">
        <f>+M_Investimenti!AO101</f>
        <v>0</v>
      </c>
      <c r="AK23" s="24">
        <f>+M_Investimenti!AP101</f>
        <v>0</v>
      </c>
      <c r="AL23" s="24">
        <f>+M_Investimenti!AQ101</f>
        <v>0</v>
      </c>
    </row>
    <row r="24" spans="1:38" x14ac:dyDescent="0.25">
      <c r="B24" t="s">
        <v>122</v>
      </c>
      <c r="C24" s="24">
        <f>+M_Personale!D48</f>
        <v>0</v>
      </c>
      <c r="D24" s="24">
        <f>+M_Personale!E48</f>
        <v>0</v>
      </c>
      <c r="E24" s="24">
        <f>+M_Personale!F48</f>
        <v>0</v>
      </c>
      <c r="F24" s="24">
        <f>+M_Personale!G48</f>
        <v>0</v>
      </c>
      <c r="G24" s="24">
        <f>+M_Personale!H48</f>
        <v>0</v>
      </c>
      <c r="H24" s="24">
        <f>+M_Personale!I48</f>
        <v>0</v>
      </c>
      <c r="I24" s="24">
        <f>+M_Personale!J48</f>
        <v>0</v>
      </c>
      <c r="J24" s="24">
        <f>+M_Personale!K48</f>
        <v>0</v>
      </c>
      <c r="K24" s="24">
        <f>+M_Personale!L48</f>
        <v>0</v>
      </c>
      <c r="L24" s="24">
        <f>+M_Personale!M48</f>
        <v>0</v>
      </c>
      <c r="M24" s="24">
        <f>+M_Personale!N48</f>
        <v>0</v>
      </c>
      <c r="N24" s="24">
        <f>+M_Personale!O48</f>
        <v>0</v>
      </c>
      <c r="O24" s="24">
        <f>+M_Personale!P48</f>
        <v>0</v>
      </c>
      <c r="P24" s="24">
        <f>+M_Personale!Q48</f>
        <v>0</v>
      </c>
      <c r="Q24" s="24">
        <f>+M_Personale!R48</f>
        <v>0</v>
      </c>
      <c r="R24" s="24">
        <f>+M_Personale!S48</f>
        <v>0</v>
      </c>
      <c r="S24" s="24">
        <f>+M_Personale!T48</f>
        <v>0</v>
      </c>
      <c r="T24" s="24">
        <f>+M_Personale!U48</f>
        <v>0</v>
      </c>
      <c r="U24" s="24">
        <f>+M_Personale!V48</f>
        <v>0</v>
      </c>
      <c r="V24" s="24">
        <f>+M_Personale!W48</f>
        <v>0</v>
      </c>
      <c r="W24" s="24">
        <f>+M_Personale!X48</f>
        <v>0</v>
      </c>
      <c r="X24" s="24">
        <f>+M_Personale!Y48</f>
        <v>0</v>
      </c>
      <c r="Y24" s="24">
        <f>+M_Personale!Z48</f>
        <v>0</v>
      </c>
      <c r="Z24" s="24">
        <f>+M_Personale!AA48</f>
        <v>0</v>
      </c>
      <c r="AA24" s="24">
        <f>+M_Personale!AB48</f>
        <v>0</v>
      </c>
      <c r="AB24" s="24">
        <f>+M_Personale!AC48</f>
        <v>0</v>
      </c>
      <c r="AC24" s="24">
        <f>+M_Personale!AD48</f>
        <v>0</v>
      </c>
      <c r="AD24" s="24">
        <f>+M_Personale!AE48</f>
        <v>0</v>
      </c>
      <c r="AE24" s="24">
        <f>+M_Personale!AF48</f>
        <v>0</v>
      </c>
      <c r="AF24" s="24">
        <f>+M_Personale!AG48</f>
        <v>0</v>
      </c>
      <c r="AG24" s="24">
        <f>+M_Personale!AH48</f>
        <v>0</v>
      </c>
      <c r="AH24" s="24">
        <f>+M_Personale!AI48</f>
        <v>0</v>
      </c>
      <c r="AI24" s="24">
        <f>+M_Personale!AJ48</f>
        <v>0</v>
      </c>
      <c r="AJ24" s="24">
        <f>+M_Personale!AK48</f>
        <v>0</v>
      </c>
      <c r="AK24" s="24">
        <f>+M_Personale!AL48</f>
        <v>0</v>
      </c>
      <c r="AL24" s="24">
        <f>+M_Personale!AM48</f>
        <v>0</v>
      </c>
    </row>
    <row r="25" spans="1:38" x14ac:dyDescent="0.25">
      <c r="B25" t="s">
        <v>126</v>
      </c>
      <c r="C25" s="24">
        <f>+M_Personale!D47</f>
        <v>1890</v>
      </c>
      <c r="D25" s="24">
        <f>+M_Personale!E47</f>
        <v>1918.3499999999995</v>
      </c>
      <c r="E25" s="24">
        <f>+M_Personale!F47</f>
        <v>1947.1252500000001</v>
      </c>
      <c r="F25" s="24">
        <f>+M_Personale!G47</f>
        <v>1976.3321287499994</v>
      </c>
      <c r="G25" s="24">
        <f>+M_Personale!H47</f>
        <v>2005.9771106812486</v>
      </c>
      <c r="H25" s="24">
        <f>+M_Personale!I47</f>
        <v>2036.0667673414682</v>
      </c>
      <c r="I25" s="24">
        <f>+M_Personale!J47</f>
        <v>2066.6077688515888</v>
      </c>
      <c r="J25" s="24">
        <f>+M_Personale!K47</f>
        <v>2097.6068853843626</v>
      </c>
      <c r="K25" s="24">
        <f>+M_Personale!L47</f>
        <v>2129.0709886651275</v>
      </c>
      <c r="L25" s="24">
        <f>+M_Personale!M47</f>
        <v>2161.0070534951046</v>
      </c>
      <c r="M25" s="24">
        <f>+M_Personale!N47</f>
        <v>2193.42215929753</v>
      </c>
      <c r="N25" s="24">
        <f>+M_Personale!O47</f>
        <v>2226.3234916869951</v>
      </c>
      <c r="O25" s="24">
        <f>+M_Personale!P47</f>
        <v>2259.7183440622975</v>
      </c>
      <c r="P25" s="24">
        <f>+M_Personale!Q47</f>
        <v>2293.6141192232317</v>
      </c>
      <c r="Q25" s="24">
        <f>+M_Personale!R47</f>
        <v>2328.018331011579</v>
      </c>
      <c r="R25" s="24">
        <f>+M_Personale!S47</f>
        <v>2362.938605976753</v>
      </c>
      <c r="S25" s="24">
        <f>+M_Personale!T47</f>
        <v>2398.3826850664045</v>
      </c>
      <c r="T25" s="24">
        <f>+M_Personale!U47</f>
        <v>2434.3584253423978</v>
      </c>
      <c r="U25" s="24">
        <f>+M_Personale!V47</f>
        <v>2470.8738017225332</v>
      </c>
      <c r="V25" s="24">
        <f>+M_Personale!W47</f>
        <v>2507.9369087483719</v>
      </c>
      <c r="W25" s="24">
        <f>+M_Personale!X47</f>
        <v>2545.5559623795998</v>
      </c>
      <c r="X25" s="24">
        <f>+M_Personale!Y47</f>
        <v>2583.7393018152943</v>
      </c>
      <c r="Y25" s="24">
        <f>+M_Personale!Z47</f>
        <v>2622.4953913425197</v>
      </c>
      <c r="Z25" s="24">
        <f>+M_Personale!AA47</f>
        <v>2661.8328222126584</v>
      </c>
      <c r="AA25" s="24">
        <f>+M_Personale!AB47</f>
        <v>2701.7603145458488</v>
      </c>
      <c r="AB25" s="24">
        <f>+M_Personale!AC47</f>
        <v>2742.2867192640333</v>
      </c>
      <c r="AC25" s="24">
        <f>+M_Personale!AD47</f>
        <v>2783.4210200529997</v>
      </c>
      <c r="AD25" s="24">
        <f>+M_Personale!AE47</f>
        <v>2825.1723353537891</v>
      </c>
      <c r="AE25" s="24">
        <f>+M_Personale!AF47</f>
        <v>2867.5499203840955</v>
      </c>
      <c r="AF25" s="24">
        <f>+M_Personale!AG47</f>
        <v>2910.5631691898598</v>
      </c>
      <c r="AG25" s="24">
        <f>+M_Personale!AH47</f>
        <v>2954.2216167277074</v>
      </c>
      <c r="AH25" s="24">
        <f>+M_Personale!AI47</f>
        <v>2998.534940978614</v>
      </c>
      <c r="AI25" s="24">
        <f>+M_Personale!AJ47</f>
        <v>3043.512965093294</v>
      </c>
      <c r="AJ25" s="24">
        <f>+M_Personale!AK47</f>
        <v>3089.1656595696986</v>
      </c>
      <c r="AK25" s="24">
        <f>+M_Personale!AL47</f>
        <v>3135.5031444632477</v>
      </c>
      <c r="AL25" s="24">
        <f>+M_Personale!AM47</f>
        <v>3182.5356916301971</v>
      </c>
    </row>
    <row r="26" spans="1:38" x14ac:dyDescent="0.25">
      <c r="B26" t="s">
        <v>325</v>
      </c>
      <c r="C26" s="24">
        <f>+M_Personale!D49</f>
        <v>650.99999999999807</v>
      </c>
      <c r="D26" s="24">
        <f>+M_Personale!E49-M_Pregresso!E10</f>
        <v>-2.2737367544323206E-13</v>
      </c>
      <c r="E26" s="24">
        <f>+M_Personale!F49-M_Pregresso!F10</f>
        <v>0</v>
      </c>
      <c r="F26" s="24">
        <f>+M_Personale!G49-M_Pregresso!G10</f>
        <v>0</v>
      </c>
      <c r="G26" s="24">
        <f>+M_Personale!H49-M_Pregresso!H10</f>
        <v>-5.6843418860808015E-13</v>
      </c>
      <c r="H26" s="24">
        <f>+M_Personale!I49-M_Pregresso!I10</f>
        <v>-6.2527760746888816E-13</v>
      </c>
      <c r="I26" s="24">
        <f>+M_Personale!J49-M_Pregresso!J10</f>
        <v>8.5265128291212022E-13</v>
      </c>
      <c r="J26" s="24">
        <f>+M_Personale!K49-M_Pregresso!K10</f>
        <v>0</v>
      </c>
      <c r="K26" s="24">
        <f>+M_Personale!L49-M_Pregresso!L10</f>
        <v>0</v>
      </c>
      <c r="L26" s="24">
        <f>+M_Personale!M49-M_Pregresso!M10</f>
        <v>0</v>
      </c>
      <c r="M26" s="24">
        <f>+M_Personale!N49-M_Pregresso!N10</f>
        <v>0</v>
      </c>
      <c r="N26" s="24">
        <f>+M_Personale!O49-M_Pregresso!O10</f>
        <v>0</v>
      </c>
      <c r="O26" s="24">
        <f>+M_Personale!P49-M_Pregresso!P10</f>
        <v>6.8212102632969618E-13</v>
      </c>
      <c r="P26" s="24">
        <f>+M_Personale!Q49-M_Pregresso!Q10</f>
        <v>0</v>
      </c>
      <c r="Q26" s="24">
        <f>+M_Personale!R49-M_Pregresso!R10</f>
        <v>0</v>
      </c>
      <c r="R26" s="24">
        <f>+M_Personale!S49-M_Pregresso!S10</f>
        <v>0</v>
      </c>
      <c r="S26" s="24">
        <f>+M_Personale!T49-M_Pregresso!T10</f>
        <v>0</v>
      </c>
      <c r="T26" s="24">
        <f>+M_Personale!U49-M_Pregresso!U10</f>
        <v>0</v>
      </c>
      <c r="U26" s="24">
        <f>+M_Personale!V49-M_Pregresso!V10</f>
        <v>7.3896444519050419E-13</v>
      </c>
      <c r="V26" s="24">
        <f>+M_Personale!W49-M_Pregresso!W10</f>
        <v>7.3896444519050419E-13</v>
      </c>
      <c r="W26" s="24">
        <f>+M_Personale!X49-M_Pregresso!X10</f>
        <v>0</v>
      </c>
      <c r="X26" s="24">
        <f>+M_Personale!Y49-M_Pregresso!Y10</f>
        <v>0</v>
      </c>
      <c r="Y26" s="24">
        <f>+M_Personale!Z49-M_Pregresso!Z10</f>
        <v>7.3896444519050419E-13</v>
      </c>
      <c r="Z26" s="24">
        <f>+M_Personale!AA49-M_Pregresso!AA10</f>
        <v>6.2527760746888816E-13</v>
      </c>
      <c r="AA26" s="24">
        <f>+M_Personale!AB49-M_Pregresso!AB10</f>
        <v>-4.5474735088646412E-13</v>
      </c>
      <c r="AB26" s="24">
        <f>+M_Personale!AC49-M_Pregresso!AC10</f>
        <v>0</v>
      </c>
      <c r="AC26" s="24">
        <f>+M_Personale!AD49-M_Pregresso!AD10</f>
        <v>7.3896444519050419E-13</v>
      </c>
      <c r="AD26" s="24">
        <f>+M_Personale!AE49-M_Pregresso!AE10</f>
        <v>0</v>
      </c>
      <c r="AE26" s="24">
        <f>+M_Personale!AF49-M_Pregresso!AF10</f>
        <v>-9.0949470177292824E-13</v>
      </c>
      <c r="AF26" s="24">
        <f>+M_Personale!AG49-M_Pregresso!AG10</f>
        <v>0</v>
      </c>
      <c r="AG26" s="24">
        <f>+M_Personale!AH49-M_Pregresso!AH10</f>
        <v>5.1159076974727213E-13</v>
      </c>
      <c r="AH26" s="24">
        <f>+M_Personale!AI49-M_Pregresso!AI10</f>
        <v>0</v>
      </c>
      <c r="AI26" s="24">
        <f>+M_Personale!AJ49-M_Pregresso!AJ10</f>
        <v>7.3896444519050419E-13</v>
      </c>
      <c r="AJ26" s="24">
        <f>+M_Personale!AK49-M_Pregresso!AK10</f>
        <v>6.2527760746888816E-13</v>
      </c>
      <c r="AK26" s="24">
        <f>+M_Personale!AL49-M_Pregresso!AL10</f>
        <v>0</v>
      </c>
      <c r="AL26" s="24">
        <f>+M_Personale!AM49-M_Pregresso!AM10</f>
        <v>-6.8212102632969618E-13</v>
      </c>
    </row>
    <row r="27" spans="1:38" x14ac:dyDescent="0.25">
      <c r="B27" t="s">
        <v>128</v>
      </c>
      <c r="C27" s="24">
        <f>+M_Finanziamento!C19-M_Pregresso!D86</f>
        <v>-500</v>
      </c>
      <c r="D27" s="24">
        <f>+M_Finanziamento!D19-M_Finanziamento!C19-M_Pregresso!E86</f>
        <v>-500</v>
      </c>
      <c r="E27" s="24">
        <f>+M_Finanziamento!E19-M_Finanziamento!D19-M_Pregresso!F86</f>
        <v>29500</v>
      </c>
      <c r="F27" s="24">
        <f>+M_Finanziamento!F19-M_Finanziamento!E19-M_Pregresso!G86</f>
        <v>-1090.3701495062996</v>
      </c>
      <c r="G27" s="24">
        <f>+M_Finanziamento!G19-M_Finanziamento!F19-M_Pregresso!H86</f>
        <v>-1125.7923584766795</v>
      </c>
      <c r="H27" s="24">
        <f>+M_Finanziamento!H19-M_Finanziamento!G19-M_Pregresso!I86</f>
        <v>-1163.3398999852798</v>
      </c>
      <c r="I27" s="24">
        <f>+M_Finanziamento!I19-M_Finanziamento!H19-M_Pregresso!J86</f>
        <v>-1203.1402939843974</v>
      </c>
      <c r="J27" s="24">
        <f>+M_Finanziamento!J19-M_Finanziamento!I19-M_Pregresso!K86</f>
        <v>-1245.3287116234605</v>
      </c>
      <c r="K27" s="24">
        <f>+M_Finanziamento!K19-M_Finanziamento!J19-M_Pregresso!L86</f>
        <v>-1290.0484343208664</v>
      </c>
      <c r="L27" s="24">
        <f>+M_Finanziamento!L19-M_Finanziamento!K19-M_Pregresso!M86</f>
        <v>-1337.4513403801211</v>
      </c>
      <c r="M27" s="24">
        <f>+M_Finanziamento!M19-M_Finanziamento!L19-M_Pregresso!N86</f>
        <v>-1387.698420802928</v>
      </c>
      <c r="N27" s="24">
        <f>+M_Finanziamento!N19-M_Finanziamento!M19-M_Pregresso!O86</f>
        <v>-1440.960326051103</v>
      </c>
      <c r="O27" s="24">
        <f>+M_Finanziamento!O19-M_Finanziamento!N19-M_Pregresso!P86</f>
        <v>-1497.4179456141683</v>
      </c>
      <c r="P27" s="24">
        <f>+M_Finanziamento!P19-M_Finanziamento!O19-M_Pregresso!Q86</f>
        <v>-1557.2630223510205</v>
      </c>
      <c r="Q27" s="24">
        <f>+M_Finanziamento!Q19-M_Finanziamento!P19-M_Pregresso!R86</f>
        <v>-1620.6988036920811</v>
      </c>
      <c r="R27" s="24">
        <f>+M_Finanziamento!R19-M_Finanziamento!Q19-M_Pregresso!S86</f>
        <v>-1687.9407319136044</v>
      </c>
      <c r="S27" s="24">
        <f>+M_Finanziamento!S19-M_Finanziamento!R19-M_Pregresso!T86</f>
        <v>-1759.2171758284203</v>
      </c>
      <c r="T27" s="24">
        <f>+M_Finanziamento!T19-M_Finanziamento!S19-M_Pregresso!U86</f>
        <v>-1834.7702063781289</v>
      </c>
      <c r="U27" s="24">
        <f>+M_Finanziamento!U19-M_Finanziamento!T19-M_Pregresso!V86</f>
        <v>-1914.8564187608135</v>
      </c>
      <c r="V27" s="24">
        <f>+M_Finanziamento!V19-M_Finanziamento!U19-M_Pregresso!W86</f>
        <v>-1999.7478038864647</v>
      </c>
      <c r="W27" s="24">
        <f>+M_Finanziamento!W19-M_Finanziamento!V19-M_Pregresso!X86</f>
        <v>-2089.7326721196514</v>
      </c>
      <c r="X27" s="24">
        <f>+M_Finanziamento!X19-M_Finanziamento!W19-M_Pregresso!Y86</f>
        <v>-2185.1166324468322</v>
      </c>
      <c r="Y27" s="24">
        <f>+M_Finanziamento!Y19-M_Finanziamento!X19-M_Pregresso!Z86</f>
        <v>-2286.2236303936406</v>
      </c>
      <c r="Z27" s="24">
        <f>+M_Finanziamento!Z19-M_Finanziamento!Y19-M_Pregresso!AA86</f>
        <v>-2393.397048217259</v>
      </c>
      <c r="AA27" s="24">
        <f>+M_Finanziamento!AA19-M_Finanziamento!Z19-M_Pregresso!AB86</f>
        <v>-2007.0008711102928</v>
      </c>
      <c r="AB27" s="24">
        <f>+M_Finanziamento!AB19-M_Finanziamento!AA19-M_Pregresso!AC86</f>
        <v>-2127.4209233769107</v>
      </c>
      <c r="AC27" s="24">
        <f>+M_Finanziamento!AC19-M_Finanziamento!AB19-M_Pregresso!AD86</f>
        <v>-2255.0661787795252</v>
      </c>
      <c r="AD27" s="24">
        <f>+M_Finanziamento!AD19-M_Finanziamento!AC19-M_Pregresso!AE86</f>
        <v>-5.0931703299283981E-11</v>
      </c>
      <c r="AE27" s="24">
        <f>+M_Finanziamento!AE19-M_Finanziamento!AD19-M_Pregresso!AF86</f>
        <v>0</v>
      </c>
      <c r="AF27" s="24">
        <f>+M_Finanziamento!AF19-M_Finanziamento!AE19-M_Pregresso!AG86</f>
        <v>0</v>
      </c>
      <c r="AG27" s="24">
        <f>+M_Finanziamento!AG19-M_Finanziamento!AF19-M_Pregresso!AH86</f>
        <v>0</v>
      </c>
      <c r="AH27" s="24">
        <f>+M_Finanziamento!AH19-M_Finanziamento!AG19-M_Pregresso!AI86</f>
        <v>0</v>
      </c>
      <c r="AI27" s="24">
        <f>+M_Finanziamento!AI19-M_Finanziamento!AH19-M_Pregresso!AJ86</f>
        <v>0</v>
      </c>
      <c r="AJ27" s="24">
        <f>+M_Finanziamento!AJ19-M_Finanziamento!AI19-M_Pregresso!AK86</f>
        <v>0</v>
      </c>
      <c r="AK27" s="24">
        <f>+M_Finanziamento!AK19-M_Finanziamento!AJ19-M_Pregresso!AL86</f>
        <v>0</v>
      </c>
      <c r="AL27" s="24">
        <f>+M_Finanziamento!AL19-M_Finanziamento!AK19-M_Pregresso!AM86</f>
        <v>0</v>
      </c>
    </row>
    <row r="28" spans="1:38" x14ac:dyDescent="0.25">
      <c r="B28" t="s">
        <v>131</v>
      </c>
      <c r="C28" s="24">
        <f>+M_Ires!B21+M_Irap!B22-M_Pregresso!D52</f>
        <v>-53927.640000000007</v>
      </c>
      <c r="D28" s="24">
        <f>+M_Ires!C21-M_Ires!B21+M_Irap!C22-M_Irap!B22-M_Pregresso!E52</f>
        <v>53927.640000000007</v>
      </c>
      <c r="E28" s="24">
        <f>+M_Ires!D21-M_Ires!C21+M_Irap!D22-M_Irap!C22-M_Pregresso!F52</f>
        <v>8416.6870222499711</v>
      </c>
      <c r="F28" s="24">
        <f>+M_Ires!E21-M_Ires!D21+M_Irap!E22-M_Irap!D22-M_Pregresso!G52</f>
        <v>5148.4056470008072</v>
      </c>
      <c r="G28" s="24">
        <f>+M_Ires!F21-M_Ires!E21+M_Irap!F22-M_Irap!E22-M_Pregresso!H52</f>
        <v>7572.4928909042646</v>
      </c>
      <c r="H28" s="24">
        <f>+M_Ires!G21-M_Ires!F21+M_Irap!G22-M_Irap!F22-M_Pregresso!I52</f>
        <v>7572.8824643585322</v>
      </c>
      <c r="I28" s="24">
        <f>+M_Ires!H21-M_Ires!G21+M_Irap!H22-M_Irap!G22-M_Pregresso!J52</f>
        <v>7573.2954122200317</v>
      </c>
      <c r="J28" s="24">
        <f>+M_Ires!I21-M_Ires!H21+M_Irap!I22-M_Irap!H22-M_Pregresso!K52</f>
        <v>7573.7331369532476</v>
      </c>
      <c r="K28" s="24">
        <f>+M_Ires!J21-M_Ires!I21+M_Irap!J22-M_Irap!I22-M_Pregresso!L52</f>
        <v>7574.1971251704308</v>
      </c>
      <c r="L28" s="24">
        <f>+M_Ires!K21-M_Ires!J21+M_Irap!K22-M_Irap!J22-M_Pregresso!M52</f>
        <v>7574.6889526806626</v>
      </c>
      <c r="M28" s="24">
        <f>+M_Ires!L21-M_Ires!K21+M_Irap!L22-M_Irap!K22-M_Pregresso!N52</f>
        <v>7575.2102898414887</v>
      </c>
      <c r="N28" s="24">
        <f>+M_Ires!M21-M_Ires!L21+M_Irap!M22-M_Irap!L22-M_Pregresso!O52</f>
        <v>7575.7629072319833</v>
      </c>
      <c r="O28" s="24">
        <f>+M_Ires!N21-M_Ires!M21+M_Irap!N22-M_Irap!M22-M_Pregresso!P52</f>
        <v>7186.3486816658988</v>
      </c>
      <c r="P28" s="24">
        <f>+M_Ires!O21-M_Ires!N21+M_Irap!O22-M_Irap!N22-M_Pregresso!Q52</f>
        <v>7966.9696025658777</v>
      </c>
      <c r="Q28" s="24">
        <f>+M_Ires!P21-M_Ires!O21+M_Irap!P22-M_Irap!O22-M_Pregresso!R52</f>
        <v>7967.6277787198196</v>
      </c>
      <c r="R28" s="24">
        <f>+M_Ires!Q21-M_Ires!P21+M_Irap!Q22-M_Irap!P22-M_Pregresso!S52</f>
        <v>7968.3254454429989</v>
      </c>
      <c r="S28" s="24">
        <f>+M_Ires!R21-M_Ires!Q21+M_Irap!R22-M_Irap!Q22-M_Pregresso!T52</f>
        <v>7969.0649721695954</v>
      </c>
      <c r="T28" s="24">
        <f>+M_Ires!S21-M_Ires!R21+M_Irap!S22-M_Irap!R22-M_Pregresso!U52</f>
        <v>7969.8488704997726</v>
      </c>
      <c r="U28" s="24">
        <f>+M_Ires!T21-M_Ires!S21+M_Irap!T22-M_Irap!S22-M_Pregresso!V52</f>
        <v>7970.6798027297191</v>
      </c>
      <c r="V28" s="24">
        <f>+M_Ires!U21-M_Ires!T21+M_Irap!U22-M_Irap!T22-M_Pregresso!W52</f>
        <v>7971.560590893554</v>
      </c>
      <c r="W28" s="24">
        <f>+M_Ires!V21-M_Ires!U21+M_Irap!V22-M_Irap!U22-M_Pregresso!X52</f>
        <v>7972.4942263471312</v>
      </c>
      <c r="X28" s="24">
        <f>+M_Ires!W21-M_Ires!V21+M_Irap!W22-M_Irap!V22-M_Pregresso!Y52</f>
        <v>7973.4838799279532</v>
      </c>
      <c r="Y28" s="24">
        <f>+M_Ires!X21-M_Ires!W21+M_Irap!X22-M_Irap!W22-M_Pregresso!Z52</f>
        <v>7974.5329127236328</v>
      </c>
      <c r="Z28" s="24">
        <f>+M_Ires!Y21-M_Ires!X21+M_Irap!Y22-M_Irap!X22-M_Pregresso!AA52</f>
        <v>7975.6448874870839</v>
      </c>
      <c r="AA28" s="24">
        <f>+M_Ires!Z21-M_Ires!Y21+M_Irap!Z22-M_Irap!Y22-M_Pregresso!AB52</f>
        <v>7976.8235807362944</v>
      </c>
      <c r="AB28" s="24">
        <f>+M_Ires!AA21-M_Ires!Z21+M_Irap!AA22-M_Irap!Z22-M_Pregresso!AC52</f>
        <v>7978.0729955805</v>
      </c>
      <c r="AC28" s="24">
        <f>+M_Ires!AB21-M_Ires!AA21+M_Irap!AB22-M_Irap!AA22-M_Pregresso!AD52</f>
        <v>7940.3973753152823</v>
      </c>
      <c r="AD28" s="24">
        <f>+M_Ires!AC21-M_Ires!AB21+M_Irap!AC22-M_Irap!AB22-M_Pregresso!AE52</f>
        <v>8386.0299453791813</v>
      </c>
      <c r="AE28" s="24">
        <f>+M_Ires!AD21-M_Ires!AC21+M_Irap!AD22-M_Irap!AC22-M_Pregresso!AF52</f>
        <v>7656.7386032042559</v>
      </c>
      <c r="AF28" s="24">
        <f>+M_Ires!AE21-M_Ires!AD21+M_Irap!AE22-M_Irap!AD22-M_Pregresso!AG52</f>
        <v>7956</v>
      </c>
      <c r="AG28" s="24">
        <f>+M_Ires!AF21-M_Ires!AE21+M_Irap!AF22-M_Irap!AE22-M_Pregresso!AH52</f>
        <v>7956</v>
      </c>
      <c r="AH28" s="24">
        <f>+M_Ires!AG21-M_Ires!AF21+M_Irap!AG22-M_Irap!AF22-M_Pregresso!AI52</f>
        <v>7956</v>
      </c>
      <c r="AI28" s="24">
        <f>+M_Ires!AH21-M_Ires!AG21+M_Irap!AH22-M_Irap!AG22-M_Pregresso!AJ52</f>
        <v>7956</v>
      </c>
      <c r="AJ28" s="24">
        <f>+M_Ires!AI21-M_Ires!AH21+M_Irap!AI22-M_Irap!AH22-M_Pregresso!AK52</f>
        <v>7955.9999999999709</v>
      </c>
      <c r="AK28" s="24">
        <f>+M_Ires!AJ21-M_Ires!AI21+M_Irap!AJ22-M_Irap!AI22-M_Pregresso!AL52</f>
        <v>7956.0000000000582</v>
      </c>
      <c r="AL28" s="24">
        <f>+M_Ires!AK21-M_Ires!AJ21+M_Irap!AK22-M_Irap!AJ22-M_Pregresso!AM52</f>
        <v>7956</v>
      </c>
    </row>
    <row r="29" spans="1:38" x14ac:dyDescent="0.25">
      <c r="B29" t="s">
        <v>318</v>
      </c>
      <c r="C29" s="24">
        <f>+M_Ires!B22+M_Irap!B23</f>
        <v>0</v>
      </c>
      <c r="D29" s="24">
        <f>+M_Ires!C22-M_Ires!B22+M_Irap!C23-M_Irap!B23</f>
        <v>19393.149600000019</v>
      </c>
      <c r="E29" s="24">
        <f>+M_Ires!D22-M_Ires!C22+M_Irap!D23-M_Irap!C23</f>
        <v>-19393.149600000019</v>
      </c>
      <c r="F29" s="24">
        <f>+M_Ires!E22-M_Ires!D22+M_Irap!E23-M_Irap!D23</f>
        <v>734.34916779189371</v>
      </c>
      <c r="G29" s="24">
        <f>+M_Ires!F22-M_Ires!E22+M_Irap!F23-M_Irap!E23</f>
        <v>-623.89467510790564</v>
      </c>
      <c r="H29" s="24">
        <f>+M_Ires!G22-M_Ires!F22+M_Irap!G23-M_Irap!F23</f>
        <v>-58.519815175153781</v>
      </c>
      <c r="I29" s="24">
        <f>+M_Ires!H22-M_Ires!G22+M_Irap!H23-M_Irap!G23</f>
        <v>58.693607574794441</v>
      </c>
      <c r="J29" s="24">
        <f>+M_Ires!I22-M_Ires!H22+M_Irap!I23-M_Irap!H23</f>
        <v>2.1171829653903842</v>
      </c>
      <c r="K29" s="24">
        <f>+M_Ires!J22-M_Ires!I22+M_Irap!J23-M_Irap!I23</f>
        <v>-9.3242025676299818</v>
      </c>
      <c r="L29" s="24">
        <f>+M_Ires!K22-M_Ires!J22+M_Irap!K23-M_Irap!J23</f>
        <v>1.9442441954743117</v>
      </c>
      <c r="M29" s="24">
        <f>+M_Ires!L22-M_Ires!K22+M_Irap!L23-M_Irap!K23</f>
        <v>1.9699579214211553</v>
      </c>
      <c r="N29" s="24">
        <f>+M_Ires!M22-M_Ires!L22+M_Irap!M23-M_Irap!L23</f>
        <v>1.9556437920546159</v>
      </c>
      <c r="O29" s="24">
        <f>+M_Ires!N22-M_Ires!M22+M_Irap!N23-M_Irap!M23</f>
        <v>2701.9518417015206</v>
      </c>
      <c r="P29" s="24">
        <f>+M_Ires!O22-M_Ires!N22+M_Irap!O23-M_Irap!N23</f>
        <v>-2698.054109229357</v>
      </c>
      <c r="Q29" s="24">
        <f>+M_Ires!P22-M_Ires!O22+M_Irap!P23-M_Irap!O23</f>
        <v>-61.264942462788895</v>
      </c>
      <c r="R29" s="24">
        <f>+M_Ires!Q22-M_Ires!P22+M_Irap!Q23-M_Irap!P23</f>
        <v>60.950839448720217</v>
      </c>
      <c r="S29" s="24">
        <f>+M_Ires!R22-M_Ires!Q22+M_Irap!R23-M_Irap!Q23</f>
        <v>2.037880131858401</v>
      </c>
      <c r="T29" s="24">
        <f>+M_Ires!S22-M_Ires!R22+M_Irap!S23-M_Irap!R23</f>
        <v>1.8179743599612266</v>
      </c>
      <c r="U29" s="24">
        <f>+M_Ires!T22-M_Ires!S22+M_Irap!T23-M_Irap!S23</f>
        <v>1.8641227863263339</v>
      </c>
      <c r="V29" s="24">
        <f>+M_Ires!U22-M_Ires!T22+M_Irap!U23-M_Irap!T23</f>
        <v>1.8413941338658333</v>
      </c>
      <c r="W29" s="24">
        <f>+M_Ires!V22-M_Ires!U22+M_Irap!V23-M_Irap!U23</f>
        <v>8.415348359150812</v>
      </c>
      <c r="X29" s="24">
        <f>+M_Ires!W22-M_Ires!V22+M_Irap!W23-M_Irap!V23</f>
        <v>27.663826470961794</v>
      </c>
      <c r="Y29" s="24">
        <f>+M_Ires!X22-M_Ires!W22+M_Irap!X23-M_Irap!W23</f>
        <v>1.4224525424651802</v>
      </c>
      <c r="Z29" s="24">
        <f>+M_Ires!Y22-M_Ires!X22+M_Irap!Y23-M_Irap!X23</f>
        <v>1.3643358093686402</v>
      </c>
      <c r="AA29" s="24">
        <f>+M_Ires!Z22-M_Ires!Y22+M_Irap!Z23-M_Irap!Y23</f>
        <v>-6.7825364589225501</v>
      </c>
      <c r="AB29" s="24">
        <f>+M_Ires!AA22-M_Ires!Z22+M_Irap!AA23-M_Irap!Z23</f>
        <v>9.2402578003238887</v>
      </c>
      <c r="AC29" s="24">
        <f>+M_Ires!AB22-M_Ires!AA22+M_Irap!AB23-M_Irap!AA23</f>
        <v>271.19955191388726</v>
      </c>
      <c r="AD29" s="24">
        <f>+M_Ires!AC22-M_Ires!AB22+M_Irap!AC23-M_Irap!AB23</f>
        <v>-432.95934869768098</v>
      </c>
      <c r="AE29" s="24">
        <f>+M_Ires!AD22-M_Ires!AC22+M_Irap!AD23-M_Irap!AC23</f>
        <v>202.98541504680179</v>
      </c>
      <c r="AF29" s="24">
        <f>+M_Ires!AE22-M_Ires!AD22+M_Irap!AE23-M_Irap!AD23</f>
        <v>3.5905455457977951</v>
      </c>
      <c r="AG29" s="24">
        <f>+M_Ires!AF22-M_Ires!AE22+M_Irap!AF23-M_Irap!AE23</f>
        <v>3.2207522799726576</v>
      </c>
      <c r="AH29" s="24">
        <f>+M_Ires!AG22-M_Ires!AF22+M_Irap!AG23-M_Irap!AF23</f>
        <v>3.3829352711327374</v>
      </c>
      <c r="AI29" s="24">
        <f>+M_Ires!AH22-M_Ires!AG22+M_Irap!AH23-M_Irap!AG23</f>
        <v>3.4339437996968627</v>
      </c>
      <c r="AJ29" s="24">
        <f>+M_Ires!AI22-M_Ires!AH22+M_Irap!AI23-M_Irap!AH23</f>
        <v>3.4855711134150624</v>
      </c>
      <c r="AK29" s="24">
        <f>+M_Ires!AJ22-M_Ires!AI22+M_Irap!AJ23-M_Irap!AI23</f>
        <v>3.5379984374158084</v>
      </c>
      <c r="AL29" s="24">
        <f>+M_Ires!AK22-M_Ires!AJ22+M_Irap!AK23-M_Irap!AJ23</f>
        <v>3.5912122973240912</v>
      </c>
    </row>
    <row r="30" spans="1:38" x14ac:dyDescent="0.25">
      <c r="B30" t="s">
        <v>133</v>
      </c>
      <c r="C30" s="24">
        <f>+'M_Capitale Sociale'!B3</f>
        <v>10000</v>
      </c>
      <c r="D30" s="24">
        <f>+'M_Capitale Sociale'!C3</f>
        <v>0</v>
      </c>
      <c r="E30" s="24">
        <f>+'M_Capitale Sociale'!D3</f>
        <v>0</v>
      </c>
      <c r="F30" s="24">
        <f>+'M_Capitale Sociale'!E3</f>
        <v>0</v>
      </c>
      <c r="G30" s="24">
        <f>+'M_Capitale Sociale'!F3</f>
        <v>0</v>
      </c>
      <c r="H30" s="24">
        <f>+'M_Capitale Sociale'!G3</f>
        <v>0</v>
      </c>
      <c r="I30" s="24">
        <f>+'M_Capitale Sociale'!H3</f>
        <v>0</v>
      </c>
      <c r="J30" s="24">
        <f>+'M_Capitale Sociale'!I3</f>
        <v>0</v>
      </c>
      <c r="K30" s="24">
        <f>+'M_Capitale Sociale'!J3</f>
        <v>0</v>
      </c>
      <c r="L30" s="24">
        <f>+'M_Capitale Sociale'!K3</f>
        <v>0</v>
      </c>
      <c r="M30" s="24">
        <f>+'M_Capitale Sociale'!L3</f>
        <v>0</v>
      </c>
      <c r="N30" s="24">
        <f>+'M_Capitale Sociale'!M3</f>
        <v>0</v>
      </c>
      <c r="O30" s="24">
        <f>+'M_Capitale Sociale'!N3</f>
        <v>0</v>
      </c>
      <c r="P30" s="24">
        <f>+'M_Capitale Sociale'!O3</f>
        <v>0</v>
      </c>
      <c r="Q30" s="24">
        <f>+'M_Capitale Sociale'!P3</f>
        <v>0</v>
      </c>
      <c r="R30" s="24">
        <f>+'M_Capitale Sociale'!Q3</f>
        <v>0</v>
      </c>
      <c r="S30" s="24">
        <f>+'M_Capitale Sociale'!R3</f>
        <v>0</v>
      </c>
      <c r="T30" s="24">
        <f>+'M_Capitale Sociale'!S3</f>
        <v>0</v>
      </c>
      <c r="U30" s="24">
        <f>+'M_Capitale Sociale'!T3</f>
        <v>0</v>
      </c>
      <c r="V30" s="24">
        <f>+'M_Capitale Sociale'!U3</f>
        <v>0</v>
      </c>
      <c r="W30" s="24">
        <f>+'M_Capitale Sociale'!V3</f>
        <v>0</v>
      </c>
      <c r="X30" s="24">
        <f>+'M_Capitale Sociale'!W3</f>
        <v>0</v>
      </c>
      <c r="Y30" s="24">
        <f>+'M_Capitale Sociale'!X3</f>
        <v>0</v>
      </c>
      <c r="Z30" s="24">
        <f>+'M_Capitale Sociale'!Y3</f>
        <v>0</v>
      </c>
      <c r="AA30" s="24">
        <f>+'M_Capitale Sociale'!Z3</f>
        <v>0</v>
      </c>
      <c r="AB30" s="24">
        <f>+'M_Capitale Sociale'!AA3</f>
        <v>0</v>
      </c>
      <c r="AC30" s="24">
        <f>+'M_Capitale Sociale'!AB3</f>
        <v>0</v>
      </c>
      <c r="AD30" s="24">
        <f>+'M_Capitale Sociale'!AC3</f>
        <v>0</v>
      </c>
      <c r="AE30" s="24">
        <f>+'M_Capitale Sociale'!AD3</f>
        <v>0</v>
      </c>
      <c r="AF30" s="24">
        <f>+'M_Capitale Sociale'!AE3</f>
        <v>0</v>
      </c>
      <c r="AG30" s="24">
        <f>+'M_Capitale Sociale'!AF3</f>
        <v>0</v>
      </c>
      <c r="AH30" s="24">
        <f>+'M_Capitale Sociale'!AG3</f>
        <v>0</v>
      </c>
      <c r="AI30" s="24">
        <f>+'M_Capitale Sociale'!AH3</f>
        <v>0</v>
      </c>
      <c r="AJ30" s="24">
        <f>+'M_Capitale Sociale'!AI3</f>
        <v>0</v>
      </c>
      <c r="AK30" s="24">
        <f>+'M_Capitale Sociale'!AJ3</f>
        <v>0</v>
      </c>
      <c r="AL30" s="24">
        <f>+'M_Capitale Sociale'!AK3</f>
        <v>0</v>
      </c>
    </row>
    <row r="31" spans="1:38" x14ac:dyDescent="0.25">
      <c r="B31" t="s">
        <v>274</v>
      </c>
      <c r="C31" s="24">
        <f>+M_Contributo!D14</f>
        <v>0</v>
      </c>
      <c r="D31" s="24">
        <f>+M_Contributo!E14-M_Contributo!D14</f>
        <v>0</v>
      </c>
      <c r="E31" s="24">
        <f>+M_Contributo!F14-M_Contributo!E14</f>
        <v>100000</v>
      </c>
      <c r="F31" s="24">
        <f>+M_Contributo!G14-M_Contributo!F14</f>
        <v>0</v>
      </c>
      <c r="G31" s="24">
        <f>+M_Contributo!H14-M_Contributo!G14</f>
        <v>-50000</v>
      </c>
      <c r="H31" s="24">
        <f>+M_Contributo!I14-M_Contributo!H14</f>
        <v>0</v>
      </c>
      <c r="I31" s="24">
        <f>+M_Contributo!J14-M_Contributo!I14</f>
        <v>0</v>
      </c>
      <c r="J31" s="24">
        <f>+M_Contributo!K14-M_Contributo!J14</f>
        <v>0</v>
      </c>
      <c r="K31" s="24">
        <f>+M_Contributo!L14-M_Contributo!K14</f>
        <v>0</v>
      </c>
      <c r="L31" s="24">
        <f>+M_Contributo!M14-M_Contributo!L14</f>
        <v>0</v>
      </c>
      <c r="M31" s="24">
        <f>+M_Contributo!N14-M_Contributo!M14</f>
        <v>0</v>
      </c>
      <c r="N31" s="24">
        <f>+M_Contributo!O14-M_Contributo!N14</f>
        <v>0</v>
      </c>
      <c r="O31" s="24">
        <f>+M_Contributo!P14-M_Contributo!O14</f>
        <v>0</v>
      </c>
      <c r="P31" s="24">
        <f>+M_Contributo!Q14-M_Contributo!P14</f>
        <v>-50000</v>
      </c>
      <c r="Q31" s="24">
        <f>+M_Contributo!R14-M_Contributo!Q14</f>
        <v>0</v>
      </c>
      <c r="R31" s="24">
        <f>+M_Contributo!S14-M_Contributo!R14</f>
        <v>0</v>
      </c>
      <c r="S31" s="24">
        <f>+M_Contributo!T14-M_Contributo!S14</f>
        <v>0</v>
      </c>
      <c r="T31" s="24">
        <f>+M_Contributo!U14-M_Contributo!T14</f>
        <v>0</v>
      </c>
      <c r="U31" s="24">
        <f>+M_Contributo!V14-M_Contributo!U14</f>
        <v>0</v>
      </c>
      <c r="V31" s="24">
        <f>+M_Contributo!W14-M_Contributo!V14</f>
        <v>0</v>
      </c>
      <c r="W31" s="24">
        <f>+M_Contributo!X14-M_Contributo!W14</f>
        <v>0</v>
      </c>
      <c r="X31" s="24">
        <f>+M_Contributo!Y14-M_Contributo!X14</f>
        <v>0</v>
      </c>
      <c r="Y31" s="24">
        <f>+M_Contributo!Z14-M_Contributo!Y14</f>
        <v>0</v>
      </c>
      <c r="Z31" s="24">
        <f>+M_Contributo!AA14-M_Contributo!Z14</f>
        <v>0</v>
      </c>
      <c r="AA31" s="24">
        <f>+M_Contributo!AB14-M_Contributo!AA14</f>
        <v>0</v>
      </c>
      <c r="AB31" s="24">
        <f>+M_Contributo!AC14-M_Contributo!AB14</f>
        <v>0</v>
      </c>
      <c r="AC31" s="24">
        <f>+M_Contributo!AD14-M_Contributo!AC14</f>
        <v>0</v>
      </c>
      <c r="AD31" s="24">
        <f>+M_Contributo!AE14-M_Contributo!AD14</f>
        <v>0</v>
      </c>
      <c r="AE31" s="24">
        <f>+M_Contributo!AF14-M_Contributo!AE14</f>
        <v>0</v>
      </c>
      <c r="AF31" s="24">
        <f>+M_Contributo!AG14-M_Contributo!AF14</f>
        <v>0</v>
      </c>
      <c r="AG31" s="24">
        <f>+M_Contributo!AH14-M_Contributo!AG14</f>
        <v>0</v>
      </c>
      <c r="AH31" s="24">
        <f>+M_Contributo!AI14-M_Contributo!AH14</f>
        <v>0</v>
      </c>
      <c r="AI31" s="24">
        <f>+M_Contributo!AJ14-M_Contributo!AI14</f>
        <v>0</v>
      </c>
      <c r="AJ31" s="24">
        <f>+M_Contributo!AK14-M_Contributo!AJ14</f>
        <v>0</v>
      </c>
      <c r="AK31" s="24">
        <f>+M_Contributo!AL14-M_Contributo!AK14</f>
        <v>0</v>
      </c>
      <c r="AL31" s="24">
        <f>+M_Contributo!AM14-M_Contributo!AL14</f>
        <v>0</v>
      </c>
    </row>
    <row r="32" spans="1:38" x14ac:dyDescent="0.25">
      <c r="B32" t="s">
        <v>281</v>
      </c>
      <c r="C32" s="24">
        <f>+M_Contributo!D10</f>
        <v>0</v>
      </c>
      <c r="D32" s="24">
        <f>+M_Contributo!E10-M_Contributo!D10</f>
        <v>0</v>
      </c>
      <c r="E32" s="24">
        <f>+M_Contributo!F10-M_Contributo!E10-M_Contributo!F16</f>
        <v>90000</v>
      </c>
      <c r="F32" s="24">
        <f>-M_Contributo!G16</f>
        <v>-10000</v>
      </c>
      <c r="G32" s="24">
        <f>-M_Contributo!H16</f>
        <v>-10000</v>
      </c>
      <c r="H32" s="24">
        <f>-M_Contributo!I16</f>
        <v>-10000</v>
      </c>
      <c r="I32" s="24">
        <f>-M_Contributo!J16</f>
        <v>-10000</v>
      </c>
      <c r="J32" s="24">
        <f>-M_Contributo!K16</f>
        <v>-10000</v>
      </c>
      <c r="K32" s="24">
        <f>-M_Contributo!L16</f>
        <v>-10000</v>
      </c>
      <c r="L32" s="24">
        <f>-M_Contributo!M16</f>
        <v>-10000</v>
      </c>
      <c r="M32" s="24">
        <f>-M_Contributo!N16</f>
        <v>-10000</v>
      </c>
      <c r="N32" s="24">
        <f>-M_Contributo!O16</f>
        <v>-10000</v>
      </c>
      <c r="O32" s="24">
        <f>-M_Contributo!P16</f>
        <v>0</v>
      </c>
      <c r="P32" s="24">
        <f>-M_Contributo!Q16</f>
        <v>0</v>
      </c>
      <c r="Q32" s="24">
        <f>-M_Contributo!R16</f>
        <v>0</v>
      </c>
      <c r="R32" s="24">
        <f>-M_Contributo!S16</f>
        <v>0</v>
      </c>
      <c r="S32" s="24">
        <f>-M_Contributo!T16</f>
        <v>0</v>
      </c>
      <c r="T32" s="24">
        <f>-M_Contributo!U16</f>
        <v>0</v>
      </c>
      <c r="U32" s="24">
        <f>-M_Contributo!V16</f>
        <v>0</v>
      </c>
      <c r="V32" s="24">
        <f>-M_Contributo!W16</f>
        <v>0</v>
      </c>
      <c r="W32" s="24">
        <f>-M_Contributo!X16</f>
        <v>0</v>
      </c>
      <c r="X32" s="24">
        <f>-M_Contributo!Y16</f>
        <v>0</v>
      </c>
      <c r="Y32" s="24">
        <f>-M_Contributo!Z16</f>
        <v>0</v>
      </c>
      <c r="Z32" s="24">
        <f>-M_Contributo!AA16</f>
        <v>0</v>
      </c>
      <c r="AA32" s="24">
        <f>-M_Contributo!AB16</f>
        <v>0</v>
      </c>
      <c r="AB32" s="24">
        <f>-M_Contributo!AC16</f>
        <v>0</v>
      </c>
      <c r="AC32" s="24">
        <f>-M_Contributo!AD16</f>
        <v>0</v>
      </c>
      <c r="AD32" s="24">
        <f>-M_Contributo!AE16</f>
        <v>0</v>
      </c>
      <c r="AE32" s="24">
        <f>-M_Contributo!AF16</f>
        <v>0</v>
      </c>
      <c r="AF32" s="24">
        <f>-M_Contributo!AG16</f>
        <v>0</v>
      </c>
      <c r="AG32" s="24">
        <f>-M_Contributo!AH16</f>
        <v>0</v>
      </c>
      <c r="AH32" s="24">
        <f>-M_Contributo!AI16</f>
        <v>0</v>
      </c>
      <c r="AI32" s="24">
        <f>-M_Contributo!AJ16</f>
        <v>0</v>
      </c>
      <c r="AJ32" s="24">
        <f>-M_Contributo!AK16</f>
        <v>0</v>
      </c>
      <c r="AK32" s="24">
        <f>-M_Contributo!AL16</f>
        <v>0</v>
      </c>
      <c r="AL32" s="24">
        <f>-M_Contributo!AM16</f>
        <v>0</v>
      </c>
    </row>
    <row r="33" spans="2:38" x14ac:dyDescent="0.25">
      <c r="B33" t="s">
        <v>331</v>
      </c>
      <c r="C33" s="24">
        <f>+M_Pregresso!D10</f>
        <v>0</v>
      </c>
      <c r="D33" s="24">
        <f>+M_Pregresso!E10</f>
        <v>0</v>
      </c>
      <c r="E33" s="24">
        <f>+M_Pregresso!F10</f>
        <v>0</v>
      </c>
      <c r="F33" s="24">
        <f>+M_Pregresso!G10</f>
        <v>0</v>
      </c>
      <c r="G33" s="24">
        <f>+M_Pregresso!H10</f>
        <v>0</v>
      </c>
      <c r="H33" s="24">
        <f>+M_Pregresso!I10</f>
        <v>0</v>
      </c>
      <c r="I33" s="24">
        <f>+M_Pregresso!J10</f>
        <v>0</v>
      </c>
      <c r="J33" s="24">
        <f>+M_Pregresso!K10</f>
        <v>0</v>
      </c>
      <c r="K33" s="24">
        <f>+M_Pregresso!L10</f>
        <v>0</v>
      </c>
      <c r="L33" s="24">
        <f>+M_Pregresso!M10</f>
        <v>0</v>
      </c>
      <c r="M33" s="24">
        <f>+M_Pregresso!N10</f>
        <v>0</v>
      </c>
      <c r="N33" s="24">
        <f>+M_Pregresso!O10</f>
        <v>0</v>
      </c>
      <c r="O33" s="24">
        <f>+M_Pregresso!P10</f>
        <v>0</v>
      </c>
      <c r="P33" s="24">
        <f>+M_Pregresso!Q10</f>
        <v>0</v>
      </c>
      <c r="Q33" s="24">
        <f>+M_Pregresso!R10</f>
        <v>0</v>
      </c>
      <c r="R33" s="24">
        <f>+M_Pregresso!S10</f>
        <v>0</v>
      </c>
      <c r="S33" s="24">
        <f>+M_Pregresso!T10</f>
        <v>0</v>
      </c>
      <c r="T33" s="24">
        <f>+M_Pregresso!U10</f>
        <v>0</v>
      </c>
      <c r="U33" s="24">
        <f>+M_Pregresso!V10</f>
        <v>0</v>
      </c>
      <c r="V33" s="24">
        <f>+M_Pregresso!W10</f>
        <v>0</v>
      </c>
      <c r="W33" s="24">
        <f>+M_Pregresso!X10</f>
        <v>0</v>
      </c>
      <c r="X33" s="24">
        <f>+M_Pregresso!Y10</f>
        <v>0</v>
      </c>
      <c r="Y33" s="24">
        <f>+M_Pregresso!Z10</f>
        <v>0</v>
      </c>
      <c r="Z33" s="24">
        <f>+M_Pregresso!AA10</f>
        <v>0</v>
      </c>
      <c r="AA33" s="24">
        <f>+M_Pregresso!AB10</f>
        <v>0</v>
      </c>
      <c r="AB33" s="24">
        <f>+M_Pregresso!AC10</f>
        <v>0</v>
      </c>
      <c r="AC33" s="24">
        <f>+M_Pregresso!AD10</f>
        <v>0</v>
      </c>
      <c r="AD33" s="24">
        <f>+M_Pregresso!AE10</f>
        <v>0</v>
      </c>
      <c r="AE33" s="24">
        <f>+M_Pregresso!AF10</f>
        <v>0</v>
      </c>
      <c r="AF33" s="24">
        <f>+M_Pregresso!AG10</f>
        <v>0</v>
      </c>
      <c r="AG33" s="24">
        <f>+M_Pregresso!AH10</f>
        <v>0</v>
      </c>
      <c r="AH33" s="24">
        <f>+M_Pregresso!AI10</f>
        <v>0</v>
      </c>
      <c r="AI33" s="24">
        <f>+M_Pregresso!AJ10</f>
        <v>0</v>
      </c>
      <c r="AJ33" s="24">
        <f>+M_Pregresso!AK10</f>
        <v>0</v>
      </c>
      <c r="AK33" s="24">
        <f>+M_Pregresso!AL10</f>
        <v>0</v>
      </c>
      <c r="AL33" s="24">
        <f>+M_Pregresso!AM10</f>
        <v>0</v>
      </c>
    </row>
    <row r="34" spans="2:38" x14ac:dyDescent="0.25">
      <c r="B34" s="16"/>
    </row>
    <row r="35" spans="2:38" x14ac:dyDescent="0.25">
      <c r="C35" s="20"/>
    </row>
    <row r="39" spans="2:38" x14ac:dyDescent="0.25">
      <c r="B39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0"/>
  <sheetViews>
    <sheetView showGridLines="0" workbookViewId="0">
      <selection activeCell="C19" sqref="C19"/>
    </sheetView>
  </sheetViews>
  <sheetFormatPr defaultRowHeight="15" x14ac:dyDescent="0.25"/>
  <cols>
    <col min="3" max="3" width="33" bestFit="1" customWidth="1"/>
  </cols>
  <sheetData>
    <row r="3" spans="2:33" x14ac:dyDescent="0.25">
      <c r="B3" t="s">
        <v>477</v>
      </c>
      <c r="C3" t="s">
        <v>478</v>
      </c>
      <c r="D3" s="255" t="s">
        <v>479</v>
      </c>
      <c r="E3" s="255" t="s">
        <v>480</v>
      </c>
      <c r="F3" s="255" t="s">
        <v>481</v>
      </c>
      <c r="G3" s="255" t="s">
        <v>482</v>
      </c>
      <c r="H3" s="255" t="s">
        <v>483</v>
      </c>
      <c r="I3" s="255" t="s">
        <v>484</v>
      </c>
      <c r="J3" s="255" t="s">
        <v>485</v>
      </c>
      <c r="K3" s="255" t="s">
        <v>486</v>
      </c>
      <c r="L3" s="255" t="s">
        <v>487</v>
      </c>
      <c r="M3" s="255" t="s">
        <v>488</v>
      </c>
      <c r="N3" s="255" t="s">
        <v>489</v>
      </c>
      <c r="O3" s="255" t="s">
        <v>490</v>
      </c>
      <c r="P3" s="255" t="s">
        <v>491</v>
      </c>
      <c r="Q3" s="255" t="s">
        <v>492</v>
      </c>
      <c r="R3" s="255" t="s">
        <v>493</v>
      </c>
      <c r="S3" s="255" t="s">
        <v>494</v>
      </c>
      <c r="T3" s="255" t="s">
        <v>495</v>
      </c>
      <c r="U3" s="255" t="s">
        <v>496</v>
      </c>
      <c r="V3" s="255" t="s">
        <v>497</v>
      </c>
      <c r="W3" s="255" t="s">
        <v>498</v>
      </c>
      <c r="X3" s="255" t="s">
        <v>499</v>
      </c>
      <c r="Y3" s="255" t="s">
        <v>500</v>
      </c>
      <c r="Z3" s="255" t="s">
        <v>501</v>
      </c>
      <c r="AA3" s="255" t="s">
        <v>502</v>
      </c>
      <c r="AB3" s="255" t="s">
        <v>503</v>
      </c>
      <c r="AC3" s="255" t="s">
        <v>504</v>
      </c>
      <c r="AD3" s="255" t="s">
        <v>505</v>
      </c>
      <c r="AE3" s="255" t="s">
        <v>506</v>
      </c>
      <c r="AF3" s="255" t="s">
        <v>507</v>
      </c>
      <c r="AG3" s="255" t="s">
        <v>508</v>
      </c>
    </row>
    <row r="4" spans="2:33" x14ac:dyDescent="0.25">
      <c r="B4" t="s">
        <v>509</v>
      </c>
      <c r="C4" t="s">
        <v>510</v>
      </c>
      <c r="D4" s="256">
        <v>7.0000000000000007E-2</v>
      </c>
      <c r="E4" s="256">
        <v>7.0000000000000007E-2</v>
      </c>
      <c r="F4" s="256">
        <v>7.0000000000000007E-2</v>
      </c>
      <c r="G4" s="256">
        <v>7.0000000000000007E-2</v>
      </c>
      <c r="H4" s="256">
        <v>7.0000000000000007E-2</v>
      </c>
      <c r="I4" s="256">
        <v>7.0000000000000007E-2</v>
      </c>
      <c r="J4" s="256">
        <v>7.0000000000000007E-2</v>
      </c>
      <c r="K4" s="256">
        <v>7.0000000000000007E-2</v>
      </c>
      <c r="L4" s="256">
        <v>7.0000000000000007E-2</v>
      </c>
      <c r="M4" s="256">
        <v>7.0000000000000007E-2</v>
      </c>
      <c r="N4" s="256">
        <v>7.0000000000000007E-2</v>
      </c>
      <c r="O4" s="256">
        <v>7.0000000000000007E-2</v>
      </c>
      <c r="P4" s="256">
        <v>7.0000000000000007E-2</v>
      </c>
      <c r="Q4" s="256">
        <v>7.0000000000000007E-2</v>
      </c>
      <c r="R4" s="256">
        <v>7.0000000000000007E-2</v>
      </c>
      <c r="S4" s="256">
        <v>7.0000000000000007E-2</v>
      </c>
      <c r="T4" s="256">
        <v>7.0000000000000007E-2</v>
      </c>
      <c r="U4" s="256">
        <v>7.0000000000000007E-2</v>
      </c>
      <c r="V4" s="256">
        <v>7.0000000000000007E-2</v>
      </c>
      <c r="W4" s="256">
        <v>7.0000000000000007E-2</v>
      </c>
      <c r="X4" s="256">
        <v>7.0000000000000007E-2</v>
      </c>
      <c r="Y4" s="256">
        <v>7.0000000000000007E-2</v>
      </c>
      <c r="Z4" s="256">
        <v>7.0000000000000007E-2</v>
      </c>
      <c r="AA4" s="256">
        <v>7.0000000000000007E-2</v>
      </c>
      <c r="AB4" s="256">
        <v>7.0000000000000007E-2</v>
      </c>
      <c r="AC4" s="256">
        <v>7.0000000000000007E-2</v>
      </c>
      <c r="AD4" s="256">
        <v>7.0000000000000007E-2</v>
      </c>
      <c r="AE4" s="256">
        <v>7.0000000000000007E-2</v>
      </c>
      <c r="AF4" s="256">
        <v>7.0000000000000007E-2</v>
      </c>
      <c r="AG4" s="256">
        <v>7.0000000000000007E-2</v>
      </c>
    </row>
    <row r="5" spans="2:33" x14ac:dyDescent="0.25">
      <c r="B5" t="s">
        <v>511</v>
      </c>
      <c r="C5" t="s">
        <v>512</v>
      </c>
      <c r="D5" s="256">
        <v>0.05</v>
      </c>
      <c r="E5" s="256">
        <v>0.05</v>
      </c>
      <c r="F5" s="256">
        <v>0.05</v>
      </c>
      <c r="G5" s="256">
        <v>0.05</v>
      </c>
      <c r="H5" s="256">
        <v>0.05</v>
      </c>
      <c r="I5" s="256">
        <v>0.05</v>
      </c>
      <c r="J5" s="256">
        <v>0.05</v>
      </c>
      <c r="K5" s="256">
        <v>0.05</v>
      </c>
      <c r="L5" s="256">
        <v>0.05</v>
      </c>
      <c r="M5" s="256">
        <v>0.05</v>
      </c>
      <c r="N5" s="256">
        <v>0.05</v>
      </c>
      <c r="O5" s="256">
        <v>0.05</v>
      </c>
      <c r="P5" s="256">
        <v>0.05</v>
      </c>
      <c r="Q5" s="256">
        <v>0.05</v>
      </c>
      <c r="R5" s="256">
        <v>0.05</v>
      </c>
      <c r="S5" s="256">
        <v>0.05</v>
      </c>
      <c r="T5" s="256">
        <v>0.05</v>
      </c>
      <c r="U5" s="256">
        <v>0.05</v>
      </c>
      <c r="V5" s="256">
        <v>0.05</v>
      </c>
      <c r="W5" s="256">
        <v>0.05</v>
      </c>
      <c r="X5" s="256">
        <v>0.05</v>
      </c>
      <c r="Y5" s="256">
        <v>0.05</v>
      </c>
      <c r="Z5" s="256">
        <v>0.05</v>
      </c>
      <c r="AA5" s="256">
        <v>0.05</v>
      </c>
      <c r="AB5" s="256">
        <v>0.05</v>
      </c>
      <c r="AC5" s="256">
        <v>0.05</v>
      </c>
      <c r="AD5" s="256">
        <v>0.05</v>
      </c>
      <c r="AE5" s="256">
        <v>0.05</v>
      </c>
      <c r="AF5" s="256">
        <v>0.05</v>
      </c>
      <c r="AG5" s="256">
        <v>0.05</v>
      </c>
    </row>
    <row r="6" spans="2:33" x14ac:dyDescent="0.25">
      <c r="B6" t="s">
        <v>513</v>
      </c>
      <c r="C6" t="s">
        <v>514</v>
      </c>
      <c r="D6" s="120">
        <f>+SPanno!D69</f>
        <v>-35004.359999999993</v>
      </c>
      <c r="E6" s="120">
        <f>+SPanno!E69</f>
        <v>-87775.383733333321</v>
      </c>
      <c r="F6" s="120">
        <f>+SPanno!F69</f>
        <v>-134418.62403613888</v>
      </c>
      <c r="G6" s="120">
        <f>+SPanno!G69</f>
        <v>-183040.41957296585</v>
      </c>
      <c r="H6" s="120">
        <f>+SPanno!H69</f>
        <v>-231960.43689090826</v>
      </c>
      <c r="I6" s="120">
        <f>+SPanno!I69</f>
        <v>-281020.43088254629</v>
      </c>
      <c r="J6" s="120">
        <f>+SPanno!J69</f>
        <v>-330379.06531368953</v>
      </c>
      <c r="K6" s="120">
        <f>+SPanno!K69</f>
        <v>-370042.03647988645</v>
      </c>
      <c r="L6" s="120">
        <f>+SPanno!L69</f>
        <v>-409984.10488385172</v>
      </c>
      <c r="M6" s="120">
        <f>+SPanno!M69</f>
        <v>-450210.49579257239</v>
      </c>
      <c r="N6" s="120">
        <f>+SPanno!N69</f>
        <v>-490726.50211173651</v>
      </c>
      <c r="O6" s="120">
        <f>+SPanno!O69</f>
        <v>-531537.37604925712</v>
      </c>
      <c r="P6" s="120">
        <f>+SPanno!P69</f>
        <v>-579558.35741691419</v>
      </c>
      <c r="Q6" s="120">
        <f>+SPanno!Q69</f>
        <v>-627884.66769354232</v>
      </c>
      <c r="R6" s="120">
        <f>+SPanno!R69</f>
        <v>-676350.62261605379</v>
      </c>
      <c r="S6" s="120">
        <f>+SPanno!S69</f>
        <v>-725120.97066289152</v>
      </c>
      <c r="T6" s="120">
        <f>+SPanno!T69</f>
        <v>-774201.17445428192</v>
      </c>
      <c r="U6" s="120">
        <f>+SPanno!U69</f>
        <v>-823596.09921817167</v>
      </c>
      <c r="V6" s="120">
        <f>+SPanno!V69</f>
        <v>-873310.73195201496</v>
      </c>
      <c r="W6" s="120">
        <f>+SPanno!W69</f>
        <v>-923349.99501943018</v>
      </c>
      <c r="X6" s="120">
        <f>+SPanno!X69</f>
        <v>-973736.58143519156</v>
      </c>
      <c r="Y6" s="120">
        <f>+SPanno!Y69</f>
        <v>-1024545.2228200098</v>
      </c>
      <c r="Z6" s="120">
        <f>+SPanno!Z69</f>
        <v>-1075779.6981045518</v>
      </c>
      <c r="AA6" s="120">
        <f>+SPanno!AA69</f>
        <v>-1127443.6250714858</v>
      </c>
      <c r="AB6" s="120">
        <f>+SPanno!AB69</f>
        <v>-1179518.5905161279</v>
      </c>
      <c r="AC6" s="120">
        <f>+SPanno!AC69</f>
        <v>-1232029.4976078325</v>
      </c>
      <c r="AD6" s="120">
        <f>+SPanno!AD69</f>
        <v>-1285670.505044675</v>
      </c>
      <c r="AE6" s="120">
        <f>+SPanno!AE69</f>
        <v>-1338567.7826089163</v>
      </c>
      <c r="AF6" s="120">
        <f>+SPanno!AF69</f>
        <v>-1392013.8725916164</v>
      </c>
      <c r="AG6" s="120">
        <f>+SPanno!AG69</f>
        <v>-1446018.4827640657</v>
      </c>
    </row>
    <row r="7" spans="2:33" x14ac:dyDescent="0.25">
      <c r="B7" t="s">
        <v>515</v>
      </c>
      <c r="C7" t="s">
        <v>516</v>
      </c>
      <c r="D7" s="120">
        <f>+SPanno!C67+SPanno!C61++SPanno!C51+SPanno!C48</f>
        <v>0</v>
      </c>
      <c r="E7" s="120">
        <f>+SPanno!D67+SPanno!D61++SPanno!D51+SPanno!D48</f>
        <v>604668.36</v>
      </c>
      <c r="F7" s="120">
        <f>+SPanno!E67+SPanno!E61++SPanno!E51+SPanno!E48</f>
        <v>758896.53333333333</v>
      </c>
      <c r="G7" s="120">
        <f>+SPanno!F67+SPanno!F61++SPanno!F51+SPanno!F48</f>
        <v>830810.62403613888</v>
      </c>
      <c r="H7" s="120">
        <f>+SPanno!G67+SPanno!G61++SPanno!G51+SPanno!G48</f>
        <v>815811.42212577327</v>
      </c>
      <c r="I7" s="120">
        <f>+SPanno!H67+SPanno!H61++SPanno!H51+SPanno!H48</f>
        <v>749741.57149093226</v>
      </c>
      <c r="J7" s="120">
        <f>+SPanno!I67+SPanno!I61++SPanno!I51+SPanno!I48</f>
        <v>734365.80812726682</v>
      </c>
      <c r="K7" s="120">
        <f>+SPanno!J67+SPanno!J61++SPanno!J51+SPanno!J48</f>
        <v>719393.95850765705</v>
      </c>
      <c r="L7" s="120">
        <f>+SPanno!K67+SPanno!K61++SPanno!K51+SPanno!K48</f>
        <v>694657.21267319983</v>
      </c>
      <c r="M7" s="120">
        <f>+SPanno!L67+SPanno!L61++SPanno!L51+SPanno!L48</f>
        <v>670174.70677416853</v>
      </c>
      <c r="N7" s="120">
        <f>+SPanno!M67+SPanno!M61++SPanno!M51+SPanno!M48</f>
        <v>645973.57095483819</v>
      </c>
      <c r="O7" s="120">
        <f>+SPanno!N67+SPanno!N61++SPanno!N51+SPanno!N48</f>
        <v>622047.00213555025</v>
      </c>
      <c r="P7" s="120">
        <f>+SPanno!O67+SPanno!O61++SPanno!O51+SPanno!O48</f>
        <v>598399.30804891489</v>
      </c>
      <c r="Q7" s="120">
        <f>+SPanno!P67+SPanno!P61++SPanno!P51+SPanno!P48</f>
        <v>584644.7803044566</v>
      </c>
      <c r="R7" s="120">
        <f>+SPanno!Q67+SPanno!Q61++SPanno!Q51+SPanno!Q48</f>
        <v>515777.62199501751</v>
      </c>
      <c r="S7" s="120">
        <f>+SPanno!R67+SPanno!R61++SPanno!R51+SPanno!R48</f>
        <v>499667.86676382599</v>
      </c>
      <c r="T7" s="120">
        <f>+SPanno!S67+SPanno!S61++SPanno!S51+SPanno!S48</f>
        <v>483964.54786040582</v>
      </c>
      <c r="U7" s="120">
        <f>+SPanno!T67+SPanno!T61++SPanno!T51+SPanno!T48</f>
        <v>468490.78880904708</v>
      </c>
      <c r="V7" s="120">
        <f>+SPanno!U67+SPanno!U61++SPanno!U51+SPanno!U48</f>
        <v>453308.8649152508</v>
      </c>
      <c r="W7" s="120">
        <f>+SPanno!V67+SPanno!V61++SPanno!V51+SPanno!V48</f>
        <v>438422.66927611956</v>
      </c>
      <c r="X7" s="120">
        <f>+SPanno!W67+SPanno!W61++SPanno!W51+SPanno!W48</f>
        <v>431169.65776198299</v>
      </c>
      <c r="Y7" s="120">
        <f>+SPanno!X67+SPanno!X61++SPanno!X51+SPanno!X48</f>
        <v>452968.05547695421</v>
      </c>
      <c r="Z7" s="120">
        <f>+SPanno!Y67+SPanno!Y61++SPanno!Y51+SPanno!Y48</f>
        <v>474681.62703651655</v>
      </c>
      <c r="AA7" s="120">
        <f>+SPanno!Z67+SPanno!Z61++SPanno!Z51+SPanno!Z48</f>
        <v>496303.56462107098</v>
      </c>
      <c r="AB7" s="120">
        <f>+SPanno!AA67+SPanno!AA61++SPanno!AA51+SPanno!AA48</f>
        <v>517826.62616808829</v>
      </c>
      <c r="AC7" s="120">
        <f>+SPanno!AB67+SPanno!AB61++SPanno!AB51+SPanno!AB48</f>
        <v>539743.108930927</v>
      </c>
      <c r="AD7" s="120">
        <f>+SPanno!AC67+SPanno!AC61++SPanno!AC51+SPanno!AC48</f>
        <v>561544.82144538162</v>
      </c>
      <c r="AE7" s="120">
        <f>+SPanno!AD67+SPanno!AD61++SPanno!AD51+SPanno!AD48</f>
        <v>583184.0538083365</v>
      </c>
      <c r="AF7" s="120">
        <f>+SPanno!AE67+SPanno!AE61++SPanno!AE51+SPanno!AE48</f>
        <v>608242.25608906941</v>
      </c>
      <c r="AG7" s="120">
        <f>+SPanno!AF67+SPanno!AF61++SPanno!AF51+SPanno!AF48</f>
        <v>632613.54461265774</v>
      </c>
    </row>
    <row r="10" spans="2:33" x14ac:dyDescent="0.25">
      <c r="B10" s="257" t="s">
        <v>517</v>
      </c>
      <c r="C10" s="258" t="s">
        <v>518</v>
      </c>
      <c r="D10" s="259">
        <f>+(D4*(D7/(D6+D7)))+(D5*(D6/(D6+D7)))</f>
        <v>0.05</v>
      </c>
      <c r="E10" s="259">
        <f t="shared" ref="E10:AG10" si="0">+(E4*(E7/(E6+E7)))+(E5*(E6/(E6+E7)))</f>
        <v>7.3396269160680178E-2</v>
      </c>
      <c r="F10" s="259">
        <f t="shared" si="0"/>
        <v>7.4304992123337646E-2</v>
      </c>
      <c r="G10" s="259">
        <f t="shared" si="0"/>
        <v>7.5651399780718748E-2</v>
      </c>
      <c r="H10" s="259">
        <f t="shared" si="0"/>
        <v>7.7945878066733018E-2</v>
      </c>
      <c r="I10" s="259">
        <f t="shared" si="0"/>
        <v>8.1990943293822435E-2</v>
      </c>
      <c r="J10" s="259">
        <f t="shared" si="0"/>
        <v>8.6355935990015648E-2</v>
      </c>
      <c r="K10" s="259">
        <f t="shared" si="0"/>
        <v>9.1184485508596758E-2</v>
      </c>
      <c r="L10" s="259">
        <f t="shared" si="0"/>
        <v>9.8803852114280583E-2</v>
      </c>
      <c r="M10" s="259">
        <f t="shared" si="0"/>
        <v>0.11093488606928337</v>
      </c>
      <c r="N10" s="259">
        <f t="shared" si="0"/>
        <v>0.13321877839866755</v>
      </c>
      <c r="O10" s="259">
        <f t="shared" si="0"/>
        <v>0.18745433033663894</v>
      </c>
      <c r="P10" s="259">
        <f t="shared" si="0"/>
        <v>0.68521137519733721</v>
      </c>
      <c r="Q10" s="259">
        <f t="shared" si="0"/>
        <v>-0.2204191965365887</v>
      </c>
      <c r="R10" s="259">
        <f t="shared" si="0"/>
        <v>-1.4242135352790675E-2</v>
      </c>
      <c r="S10" s="259">
        <f t="shared" si="0"/>
        <v>5.6743413044758606E-3</v>
      </c>
      <c r="T10" s="259">
        <f t="shared" si="0"/>
        <v>1.665034640596133E-2</v>
      </c>
      <c r="U10" s="259">
        <f t="shared" si="0"/>
        <v>2.3613980130610362E-2</v>
      </c>
      <c r="V10" s="259">
        <f t="shared" si="0"/>
        <v>2.8413959532443162E-2</v>
      </c>
      <c r="W10" s="259">
        <f t="shared" si="0"/>
        <v>3.1918005193702276E-2</v>
      </c>
      <c r="X10" s="259">
        <f t="shared" si="0"/>
        <v>3.4106305086091866E-2</v>
      </c>
      <c r="Y10" s="259">
        <f t="shared" si="0"/>
        <v>3.4150239675158796E-2</v>
      </c>
      <c r="Z10" s="259">
        <f t="shared" si="0"/>
        <v>3.4206183653422838E-2</v>
      </c>
      <c r="AA10" s="259">
        <f t="shared" si="0"/>
        <v>3.4272791549093483E-2</v>
      </c>
      <c r="AB10" s="259">
        <f t="shared" si="0"/>
        <v>3.434840819993034E-2</v>
      </c>
      <c r="AC10" s="259">
        <f t="shared" si="0"/>
        <v>3.4406941469339557E-2</v>
      </c>
      <c r="AD10" s="259">
        <f t="shared" si="0"/>
        <v>3.4490404520546698E-2</v>
      </c>
      <c r="AE10" s="259">
        <f t="shared" si="0"/>
        <v>3.4559263548492543E-2</v>
      </c>
      <c r="AF10" s="259">
        <f t="shared" si="0"/>
        <v>3.4479094591272609E-2</v>
      </c>
      <c r="AG10" s="259">
        <f t="shared" si="0"/>
        <v>3.4445298646689493E-2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2:H17"/>
  <sheetViews>
    <sheetView showGridLines="0" workbookViewId="0">
      <selection activeCell="C8" sqref="C8"/>
    </sheetView>
  </sheetViews>
  <sheetFormatPr defaultRowHeight="15" x14ac:dyDescent="0.25"/>
  <cols>
    <col min="2" max="2" width="22.5703125" bestFit="1" customWidth="1"/>
  </cols>
  <sheetData>
    <row r="2" spans="2:3" ht="15.75" thickBot="1" x14ac:dyDescent="0.3"/>
    <row r="3" spans="2:3" ht="15.75" thickBot="1" x14ac:dyDescent="0.3">
      <c r="B3" s="23" t="s">
        <v>149</v>
      </c>
      <c r="C3" s="47">
        <v>0.22</v>
      </c>
    </row>
    <row r="4" spans="2:3" ht="15.75" thickBot="1" x14ac:dyDescent="0.3"/>
    <row r="5" spans="2:3" ht="15.75" thickBot="1" x14ac:dyDescent="0.3">
      <c r="B5" s="23" t="s">
        <v>153</v>
      </c>
      <c r="C5" s="47">
        <v>0.12</v>
      </c>
    </row>
    <row r="7" spans="2:3" ht="15.75" thickBot="1" x14ac:dyDescent="0.3"/>
    <row r="8" spans="2:3" ht="15.75" thickBot="1" x14ac:dyDescent="0.3">
      <c r="B8" s="23" t="s">
        <v>319</v>
      </c>
      <c r="C8" s="47">
        <v>0.01</v>
      </c>
    </row>
    <row r="9" spans="2:3" ht="15.75" thickBot="1" x14ac:dyDescent="0.3">
      <c r="B9" s="23" t="s">
        <v>320</v>
      </c>
      <c r="C9" s="47">
        <v>0.05</v>
      </c>
    </row>
    <row r="17" spans="8:8" x14ac:dyDescent="0.25">
      <c r="H17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BC10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78" sqref="D78:F80"/>
    </sheetView>
  </sheetViews>
  <sheetFormatPr defaultColWidth="13.42578125" defaultRowHeight="12" x14ac:dyDescent="0.2"/>
  <cols>
    <col min="1" max="1" width="35.5703125" style="1" bestFit="1" customWidth="1"/>
    <col min="2" max="16384" width="13.42578125" style="1"/>
  </cols>
  <sheetData>
    <row r="1" spans="1:55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55" ht="15" x14ac:dyDescent="0.25">
      <c r="A2" s="215" t="s">
        <v>53</v>
      </c>
      <c r="B2" s="216" t="str">
        <f>+SPanno!C6</f>
        <v>ANNO 0</v>
      </c>
      <c r="C2"/>
      <c r="D2" s="216" t="str">
        <f>+SPanno!D6</f>
        <v>ANNO 1</v>
      </c>
      <c r="E2" s="216" t="str">
        <f>+SPanno!E6</f>
        <v>ANNO 2</v>
      </c>
      <c r="F2" s="216" t="str">
        <f>+SPanno!F6</f>
        <v>ANNO 3</v>
      </c>
      <c r="G2" s="216" t="str">
        <f>+SPanno!G6</f>
        <v>ANNO 4</v>
      </c>
      <c r="H2" s="216" t="str">
        <f>+SPanno!H6</f>
        <v>ANNO 5</v>
      </c>
      <c r="I2" s="216" t="str">
        <f>+SPanno!I6</f>
        <v>ANNO 6</v>
      </c>
      <c r="J2" s="216" t="str">
        <f>+SPanno!J6</f>
        <v>ANNO 7</v>
      </c>
      <c r="K2" s="216" t="str">
        <f>+SPanno!K6</f>
        <v>ANNO 8</v>
      </c>
      <c r="L2" s="216" t="str">
        <f>+SPanno!L6</f>
        <v>ANNO 9</v>
      </c>
      <c r="M2" s="216" t="str">
        <f>+SPanno!M6</f>
        <v>ANNO 10</v>
      </c>
      <c r="N2" s="216" t="str">
        <f>+SPanno!N6</f>
        <v>ANNO 11</v>
      </c>
      <c r="O2" s="216" t="str">
        <f>+SPanno!O6</f>
        <v>ANNO 12</v>
      </c>
      <c r="P2" s="216" t="str">
        <f>+SPanno!P6</f>
        <v>ANNO 13</v>
      </c>
      <c r="Q2" s="216" t="str">
        <f>+SPanno!Q6</f>
        <v>ANNO 14</v>
      </c>
      <c r="R2" s="216" t="str">
        <f>+SPanno!R6</f>
        <v>ANNO 15</v>
      </c>
      <c r="S2" s="216" t="str">
        <f>+SPanno!S6</f>
        <v>ANNO 16</v>
      </c>
      <c r="T2" s="216" t="str">
        <f>+SPanno!T6</f>
        <v>ANNO 17</v>
      </c>
      <c r="U2" s="216" t="str">
        <f>+SPanno!U6</f>
        <v>ANNO 18</v>
      </c>
      <c r="V2" s="216" t="str">
        <f>+SPanno!V6</f>
        <v>ANNO 19</v>
      </c>
      <c r="W2" s="216" t="str">
        <f>+SPanno!W6</f>
        <v>ANNO 20</v>
      </c>
      <c r="X2" s="216" t="str">
        <f>+SPanno!X6</f>
        <v>ANNO 21</v>
      </c>
      <c r="Y2" s="216" t="str">
        <f>+SPanno!Y6</f>
        <v>ANNO 22</v>
      </c>
      <c r="Z2" s="216" t="str">
        <f>+SPanno!Z6</f>
        <v>ANNO 23</v>
      </c>
      <c r="AA2" s="216" t="str">
        <f>+SPanno!AA6</f>
        <v>ANNO 24</v>
      </c>
      <c r="AB2" s="216" t="str">
        <f>+SPanno!AB6</f>
        <v>ANNO 25</v>
      </c>
      <c r="AC2" s="216" t="str">
        <f>+SPanno!AC6</f>
        <v>ANNO 26</v>
      </c>
      <c r="AD2" s="216" t="str">
        <f>+SPanno!AD6</f>
        <v>ANNO 27</v>
      </c>
      <c r="AE2" s="216" t="str">
        <f>+SPanno!AE6</f>
        <v>ANNO 28</v>
      </c>
      <c r="AF2" s="216" t="str">
        <f>+SPanno!AF6</f>
        <v>ANNO 29</v>
      </c>
      <c r="AG2" s="216" t="str">
        <f>+SPanno!AG6</f>
        <v>ANNO 30</v>
      </c>
      <c r="AH2" s="216" t="str">
        <f>+SPanno!AH6</f>
        <v>ANNO 31</v>
      </c>
      <c r="AI2" s="216" t="str">
        <f>+SPanno!AI6</f>
        <v>ANNO 32</v>
      </c>
      <c r="AJ2" s="216" t="str">
        <f>+SPanno!AJ6</f>
        <v>ANNO 33</v>
      </c>
      <c r="AK2" s="216" t="str">
        <f>+SPanno!AK6</f>
        <v>ANNO 34</v>
      </c>
      <c r="AL2" s="216" t="str">
        <f>+SPanno!AL6</f>
        <v>ANNO 35</v>
      </c>
      <c r="AM2" s="216" t="str">
        <f>+SPanno!AM6</f>
        <v>ANNO 36</v>
      </c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" x14ac:dyDescent="0.25">
      <c r="A3" s="215" t="s">
        <v>0</v>
      </c>
      <c r="B3" s="2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5.75" thickBot="1" x14ac:dyDescent="0.3">
      <c r="A4" s="215"/>
      <c r="B4" s="2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16.5" thickTop="1" thickBot="1" x14ac:dyDescent="0.3">
      <c r="A5" s="215" t="s">
        <v>1</v>
      </c>
      <c r="B5" s="229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thickTop="1" x14ac:dyDescent="0.25">
      <c r="A6" s="2"/>
      <c r="B6" s="21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15" x14ac:dyDescent="0.25">
      <c r="B7" s="219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.75" thickBot="1" x14ac:dyDescent="0.3">
      <c r="A8" s="215" t="s">
        <v>2</v>
      </c>
      <c r="B8" s="218">
        <f>SUM(B9:B13)</f>
        <v>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6.5" thickTop="1" thickBot="1" x14ac:dyDescent="0.3">
      <c r="A9" s="220" t="s">
        <v>3</v>
      </c>
      <c r="B9" s="230">
        <v>0</v>
      </c>
      <c r="C9" t="s">
        <v>315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6.5" thickTop="1" thickBot="1" x14ac:dyDescent="0.3">
      <c r="A10" s="220" t="s">
        <v>4</v>
      </c>
      <c r="B10" s="230">
        <v>0</v>
      </c>
      <c r="C10" t="s">
        <v>315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6.5" customHeight="1" thickTop="1" thickBot="1" x14ac:dyDescent="0.3">
      <c r="A11" s="220" t="s">
        <v>5</v>
      </c>
      <c r="B11" s="230">
        <v>0</v>
      </c>
      <c r="C11" t="s">
        <v>315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6.5" thickTop="1" thickBot="1" x14ac:dyDescent="0.3">
      <c r="A12" s="220" t="s">
        <v>6</v>
      </c>
      <c r="B12" s="140">
        <v>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6.5" thickTop="1" thickBot="1" x14ac:dyDescent="0.3">
      <c r="A13" s="220" t="s">
        <v>7</v>
      </c>
      <c r="B13" s="140">
        <v>0</v>
      </c>
      <c r="C13" t="s">
        <v>315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6.5" thickTop="1" thickBot="1" x14ac:dyDescent="0.3">
      <c r="B14" s="21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6.5" thickTop="1" thickBot="1" x14ac:dyDescent="0.3">
      <c r="A15" s="215" t="s">
        <v>8</v>
      </c>
      <c r="B15" s="221">
        <f>SUM(B16:B17)</f>
        <v>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6.5" thickTop="1" thickBot="1" x14ac:dyDescent="0.3">
      <c r="A16" s="220" t="s">
        <v>9</v>
      </c>
      <c r="B16" s="140"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6.5" thickTop="1" thickBot="1" x14ac:dyDescent="0.3">
      <c r="A17" s="220" t="s">
        <v>10</v>
      </c>
      <c r="B17" s="140"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5.75" thickTop="1" x14ac:dyDescent="0.25">
      <c r="A18" s="3"/>
      <c r="B18" s="22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5.75" thickBot="1" x14ac:dyDescent="0.3">
      <c r="A19" s="3"/>
      <c r="B19" s="22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6.5" thickTop="1" thickBot="1" x14ac:dyDescent="0.3">
      <c r="A20" s="215" t="s">
        <v>11</v>
      </c>
      <c r="B20" s="221">
        <f>+B21-B23+B24-B27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6.5" thickTop="1" thickBot="1" x14ac:dyDescent="0.3">
      <c r="A21" s="220" t="s">
        <v>12</v>
      </c>
      <c r="B21" s="221">
        <f>+B22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6.5" thickTop="1" thickBot="1" x14ac:dyDescent="0.3">
      <c r="A22" s="220" t="s">
        <v>13</v>
      </c>
      <c r="B22" s="217">
        <v>0</v>
      </c>
      <c r="C22"/>
      <c r="D22" t="s">
        <v>316</v>
      </c>
      <c r="E22"/>
      <c r="F22" s="164">
        <v>5</v>
      </c>
      <c r="G22" t="s">
        <v>317</v>
      </c>
      <c r="H22" s="1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6.5" thickTop="1" thickBot="1" x14ac:dyDescent="0.3">
      <c r="A23" s="220" t="s">
        <v>14</v>
      </c>
      <c r="B23" s="217">
        <v>0</v>
      </c>
      <c r="C23"/>
      <c r="D23"/>
      <c r="E23"/>
      <c r="F23" s="2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6.5" thickTop="1" thickBot="1" x14ac:dyDescent="0.3">
      <c r="A24" s="220" t="s">
        <v>15</v>
      </c>
      <c r="B24" s="221">
        <f>+B25+B26</f>
        <v>0</v>
      </c>
      <c r="C24"/>
      <c r="D24"/>
      <c r="E24"/>
      <c r="F24" s="22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6.5" thickTop="1" thickBot="1" x14ac:dyDescent="0.3">
      <c r="A25" s="220" t="s">
        <v>16</v>
      </c>
      <c r="B25" s="217">
        <v>0</v>
      </c>
      <c r="C25"/>
      <c r="D25" t="s">
        <v>316</v>
      </c>
      <c r="E25"/>
      <c r="F25" s="164"/>
      <c r="G25" t="s">
        <v>317</v>
      </c>
      <c r="H25" s="1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6.5" thickTop="1" thickBot="1" x14ac:dyDescent="0.3">
      <c r="A26" s="220" t="s">
        <v>17</v>
      </c>
      <c r="B26" s="217">
        <v>0</v>
      </c>
      <c r="C26"/>
      <c r="D26" t="s">
        <v>316</v>
      </c>
      <c r="E26"/>
      <c r="F26" s="164"/>
      <c r="G26" t="s">
        <v>317</v>
      </c>
      <c r="H26" s="11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16.5" thickTop="1" thickBot="1" x14ac:dyDescent="0.3">
      <c r="A27" s="220" t="s">
        <v>18</v>
      </c>
      <c r="B27" s="217">
        <v>0</v>
      </c>
      <c r="C27"/>
      <c r="D27"/>
      <c r="E27"/>
      <c r="F27" s="22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6.5" thickTop="1" thickBot="1" x14ac:dyDescent="0.3">
      <c r="A28" s="3"/>
      <c r="B28" s="222"/>
      <c r="C28"/>
      <c r="D28"/>
      <c r="E28"/>
      <c r="F28" s="22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6.5" thickTop="1" thickBot="1" x14ac:dyDescent="0.3">
      <c r="A29" s="215" t="s">
        <v>19</v>
      </c>
      <c r="B29" s="221">
        <f>+B30-B34</f>
        <v>0</v>
      </c>
      <c r="C29"/>
      <c r="D29"/>
      <c r="E29"/>
      <c r="F29" s="22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6.5" thickTop="1" thickBot="1" x14ac:dyDescent="0.3">
      <c r="A30" s="220" t="s">
        <v>20</v>
      </c>
      <c r="B30" s="221">
        <f>+SUM(B31:B33)</f>
        <v>0</v>
      </c>
      <c r="C30"/>
      <c r="D30"/>
      <c r="E30"/>
      <c r="F30" s="223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16.5" thickTop="1" thickBot="1" x14ac:dyDescent="0.3">
      <c r="A31" s="220" t="s">
        <v>21</v>
      </c>
      <c r="B31" s="217">
        <v>0</v>
      </c>
      <c r="C31"/>
      <c r="D31" t="s">
        <v>316</v>
      </c>
      <c r="E31"/>
      <c r="F31" s="164"/>
      <c r="G31" t="s">
        <v>317</v>
      </c>
      <c r="H31" s="11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6.5" thickTop="1" thickBot="1" x14ac:dyDescent="0.3">
      <c r="A32" s="220" t="s">
        <v>22</v>
      </c>
      <c r="B32" s="217">
        <v>0</v>
      </c>
      <c r="C32"/>
      <c r="D32" t="s">
        <v>316</v>
      </c>
      <c r="E32"/>
      <c r="F32" s="164"/>
      <c r="G32" t="s">
        <v>317</v>
      </c>
      <c r="H32" s="11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6.5" thickTop="1" thickBot="1" x14ac:dyDescent="0.3">
      <c r="A33" s="220" t="s">
        <v>23</v>
      </c>
      <c r="B33" s="217">
        <v>0</v>
      </c>
      <c r="C33"/>
      <c r="D33" t="s">
        <v>316</v>
      </c>
      <c r="E33"/>
      <c r="F33" s="164"/>
      <c r="G33" t="s">
        <v>317</v>
      </c>
      <c r="H33" s="11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6.5" thickTop="1" thickBot="1" x14ac:dyDescent="0.3">
      <c r="A34" s="220" t="s">
        <v>24</v>
      </c>
      <c r="B34" s="217">
        <v>0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5.75" thickTop="1" x14ac:dyDescent="0.25">
      <c r="B35" s="2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ht="15" x14ac:dyDescent="0.25">
      <c r="A36" s="2"/>
      <c r="B36" s="22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15.75" thickBot="1" x14ac:dyDescent="0.3">
      <c r="B37" s="219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16.5" thickTop="1" thickBot="1" x14ac:dyDescent="0.3">
      <c r="A38" s="215" t="s">
        <v>25</v>
      </c>
      <c r="B38" s="221">
        <f>+B29+B20+B15+B8+B5+B36</f>
        <v>0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15.75" thickTop="1" x14ac:dyDescent="0.25">
      <c r="B39" s="21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15" x14ac:dyDescent="0.25">
      <c r="A40" s="215" t="s">
        <v>26</v>
      </c>
      <c r="B40" s="225">
        <v>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15.75" thickBot="1" x14ac:dyDescent="0.3">
      <c r="B41" s="22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16.5" thickTop="1" thickBot="1" x14ac:dyDescent="0.3">
      <c r="A42" s="215" t="s">
        <v>27</v>
      </c>
      <c r="B42" s="229">
        <f>+B43</f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ht="16.5" thickTop="1" thickBot="1" x14ac:dyDescent="0.3">
      <c r="A43" s="220" t="s">
        <v>28</v>
      </c>
      <c r="B43" s="229">
        <v>0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16.5" thickTop="1" thickBot="1" x14ac:dyDescent="0.3">
      <c r="A44" s="3"/>
      <c r="B44" s="222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16.5" thickTop="1" thickBot="1" x14ac:dyDescent="0.3">
      <c r="A45" s="215" t="s">
        <v>29</v>
      </c>
      <c r="B45" s="221">
        <f>+B46+SUM(B49:B54)</f>
        <v>0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16.5" thickTop="1" thickBot="1" x14ac:dyDescent="0.3">
      <c r="A46" s="215" t="s">
        <v>30</v>
      </c>
      <c r="B46" s="221">
        <f>+B47+B48</f>
        <v>0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16.5" thickTop="1" thickBot="1" x14ac:dyDescent="0.3">
      <c r="A47" s="220" t="s">
        <v>31</v>
      </c>
      <c r="B47" s="217"/>
      <c r="C47" t="s">
        <v>315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16.5" thickTop="1" thickBot="1" x14ac:dyDescent="0.3">
      <c r="A48" s="220" t="s">
        <v>32</v>
      </c>
      <c r="B48" s="217"/>
      <c r="C48" t="s">
        <v>315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16.5" thickTop="1" thickBot="1" x14ac:dyDescent="0.3">
      <c r="A49" s="220" t="s">
        <v>33</v>
      </c>
      <c r="B49" s="217"/>
      <c r="C49" t="s">
        <v>315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6.5" thickTop="1" thickBot="1" x14ac:dyDescent="0.3">
      <c r="A50" s="220" t="s">
        <v>34</v>
      </c>
      <c r="B50" s="217"/>
      <c r="C50" t="s">
        <v>315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ht="16.5" thickTop="1" thickBot="1" x14ac:dyDescent="0.3">
      <c r="A51" s="220" t="s">
        <v>35</v>
      </c>
      <c r="B51" s="217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16.5" thickTop="1" thickBot="1" x14ac:dyDescent="0.3">
      <c r="A52" s="220" t="s">
        <v>36</v>
      </c>
      <c r="B52" s="217"/>
      <c r="C52" t="s">
        <v>315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16.5" thickTop="1" thickBot="1" x14ac:dyDescent="0.3">
      <c r="A53" s="220" t="s">
        <v>37</v>
      </c>
      <c r="B53" s="217"/>
      <c r="C53" t="s">
        <v>315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16.5" thickTop="1" thickBot="1" x14ac:dyDescent="0.3">
      <c r="A54" s="2"/>
      <c r="B54" s="219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16.5" thickTop="1" thickBot="1" x14ac:dyDescent="0.3">
      <c r="A55" s="215" t="s">
        <v>38</v>
      </c>
      <c r="B55" s="221">
        <f>+SUM(B56:B58)</f>
        <v>0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16.5" thickTop="1" thickBot="1" x14ac:dyDescent="0.3">
      <c r="A56" s="220" t="s">
        <v>39</v>
      </c>
      <c r="B56" s="217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16.5" thickTop="1" thickBot="1" x14ac:dyDescent="0.3">
      <c r="A57" s="220" t="s">
        <v>40</v>
      </c>
      <c r="B57" s="21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16.5" thickTop="1" thickBot="1" x14ac:dyDescent="0.3">
      <c r="A58" s="220" t="s">
        <v>41</v>
      </c>
      <c r="B58" s="217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16.5" thickTop="1" thickBot="1" x14ac:dyDescent="0.3">
      <c r="A59" s="3"/>
      <c r="B59" s="222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16.5" thickTop="1" thickBot="1" x14ac:dyDescent="0.3">
      <c r="A60" s="215" t="s">
        <v>42</v>
      </c>
      <c r="B60" s="221">
        <f>+B61+B62+B63+B67+B68</f>
        <v>0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16.5" thickTop="1" thickBot="1" x14ac:dyDescent="0.3">
      <c r="A61" s="220" t="s">
        <v>43</v>
      </c>
      <c r="B61" s="217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16.5" thickTop="1" thickBot="1" x14ac:dyDescent="0.3">
      <c r="A62" s="220" t="s">
        <v>44</v>
      </c>
      <c r="B62" s="217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16.5" thickTop="1" thickBot="1" x14ac:dyDescent="0.3">
      <c r="A63" s="215" t="s">
        <v>45</v>
      </c>
      <c r="B63" s="221">
        <f>+SUM(B64:B66)</f>
        <v>0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ht="16.5" thickTop="1" thickBot="1" x14ac:dyDescent="0.3">
      <c r="A64" s="220" t="s">
        <v>46</v>
      </c>
      <c r="B64" s="217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ht="16.5" thickTop="1" thickBot="1" x14ac:dyDescent="0.3">
      <c r="A65" s="220" t="s">
        <v>47</v>
      </c>
      <c r="B65" s="21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ht="16.5" thickTop="1" thickBot="1" x14ac:dyDescent="0.3">
      <c r="A66" s="220" t="s">
        <v>48</v>
      </c>
      <c r="B66" s="217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ht="16.5" thickTop="1" thickBot="1" x14ac:dyDescent="0.3">
      <c r="A67" s="220" t="s">
        <v>49</v>
      </c>
      <c r="B67" s="21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ht="16.5" thickTop="1" thickBot="1" x14ac:dyDescent="0.3">
      <c r="A68" s="220" t="s">
        <v>50</v>
      </c>
      <c r="B68" s="217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ht="16.5" thickTop="1" thickBot="1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ht="16.5" thickTop="1" thickBot="1" x14ac:dyDescent="0.3">
      <c r="A70" s="215" t="s">
        <v>51</v>
      </c>
      <c r="B70" s="221">
        <f>+B60+B55+B45+B42+B40</f>
        <v>0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ht="15.75" thickTop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ht="15" x14ac:dyDescent="0.25">
      <c r="A72"/>
      <c r="B72">
        <f>+B38-B70</f>
        <v>0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55" ht="15" x14ac:dyDescent="0.25">
      <c r="A75"/>
      <c r="B75" s="23" t="s">
        <v>231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55" ht="15" x14ac:dyDescent="0.25">
      <c r="A76"/>
      <c r="B76" t="s">
        <v>215</v>
      </c>
      <c r="C76"/>
      <c r="D76" s="226">
        <f>+(($B$22-$B$23)/5)/12</f>
        <v>0</v>
      </c>
      <c r="E76" s="226">
        <f t="shared" ref="E76:AM76" si="0">+(($B$22-$B$23)/5)/12</f>
        <v>0</v>
      </c>
      <c r="F76" s="226">
        <f t="shared" si="0"/>
        <v>0</v>
      </c>
      <c r="G76" s="226">
        <f t="shared" si="0"/>
        <v>0</v>
      </c>
      <c r="H76" s="226">
        <f t="shared" si="0"/>
        <v>0</v>
      </c>
      <c r="I76" s="226">
        <f t="shared" si="0"/>
        <v>0</v>
      </c>
      <c r="J76" s="226">
        <f t="shared" si="0"/>
        <v>0</v>
      </c>
      <c r="K76" s="226">
        <f t="shared" si="0"/>
        <v>0</v>
      </c>
      <c r="L76" s="226">
        <f t="shared" si="0"/>
        <v>0</v>
      </c>
      <c r="M76" s="226">
        <f t="shared" si="0"/>
        <v>0</v>
      </c>
      <c r="N76" s="226">
        <f t="shared" si="0"/>
        <v>0</v>
      </c>
      <c r="O76" s="226">
        <f t="shared" si="0"/>
        <v>0</v>
      </c>
      <c r="P76" s="226">
        <f t="shared" si="0"/>
        <v>0</v>
      </c>
      <c r="Q76" s="226">
        <f t="shared" si="0"/>
        <v>0</v>
      </c>
      <c r="R76" s="226">
        <f t="shared" si="0"/>
        <v>0</v>
      </c>
      <c r="S76" s="226">
        <f t="shared" si="0"/>
        <v>0</v>
      </c>
      <c r="T76" s="226">
        <f t="shared" si="0"/>
        <v>0</v>
      </c>
      <c r="U76" s="226">
        <f t="shared" si="0"/>
        <v>0</v>
      </c>
      <c r="V76" s="226">
        <f t="shared" si="0"/>
        <v>0</v>
      </c>
      <c r="W76" s="226">
        <f t="shared" si="0"/>
        <v>0</v>
      </c>
      <c r="X76" s="226">
        <f t="shared" si="0"/>
        <v>0</v>
      </c>
      <c r="Y76" s="226">
        <f t="shared" si="0"/>
        <v>0</v>
      </c>
      <c r="Z76" s="226">
        <f t="shared" si="0"/>
        <v>0</v>
      </c>
      <c r="AA76" s="226">
        <f t="shared" si="0"/>
        <v>0</v>
      </c>
      <c r="AB76" s="226">
        <f t="shared" si="0"/>
        <v>0</v>
      </c>
      <c r="AC76" s="226">
        <f t="shared" si="0"/>
        <v>0</v>
      </c>
      <c r="AD76" s="226">
        <f t="shared" si="0"/>
        <v>0</v>
      </c>
      <c r="AE76" s="226">
        <f t="shared" si="0"/>
        <v>0</v>
      </c>
      <c r="AF76" s="226">
        <f t="shared" si="0"/>
        <v>0</v>
      </c>
      <c r="AG76" s="226">
        <f t="shared" si="0"/>
        <v>0</v>
      </c>
      <c r="AH76" s="226">
        <f t="shared" si="0"/>
        <v>0</v>
      </c>
      <c r="AI76" s="226">
        <f t="shared" si="0"/>
        <v>0</v>
      </c>
      <c r="AJ76" s="226">
        <f t="shared" si="0"/>
        <v>0</v>
      </c>
      <c r="AK76" s="226">
        <f t="shared" si="0"/>
        <v>0</v>
      </c>
      <c r="AL76" s="226">
        <f t="shared" si="0"/>
        <v>0</v>
      </c>
      <c r="AM76" s="226">
        <f t="shared" si="0"/>
        <v>0</v>
      </c>
    </row>
    <row r="77" spans="1:55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55" ht="15" x14ac:dyDescent="0.25">
      <c r="A78"/>
      <c r="B78" t="s">
        <v>329</v>
      </c>
      <c r="C78"/>
      <c r="D78" s="226"/>
      <c r="E78" s="226"/>
      <c r="F78" s="22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55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55" ht="15" x14ac:dyDescent="0.25">
      <c r="A80"/>
      <c r="B80" t="s">
        <v>225</v>
      </c>
      <c r="C80"/>
      <c r="D80" s="226"/>
      <c r="E80" s="226"/>
      <c r="F80" s="22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5.75" thickBo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ht="16.5" thickTop="1" thickBot="1" x14ac:dyDescent="0.3">
      <c r="A84"/>
      <c r="B84" s="217">
        <v>12000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5.75" thickTop="1" x14ac:dyDescent="0.25">
      <c r="A85"/>
      <c r="B85" t="s">
        <v>248</v>
      </c>
      <c r="C85"/>
      <c r="D85" s="226">
        <f>+D86+D87</f>
        <v>530</v>
      </c>
      <c r="E85" s="226">
        <f t="shared" ref="E85:AA85" si="1">+E86+E87</f>
        <v>530</v>
      </c>
      <c r="F85" s="226">
        <f t="shared" si="1"/>
        <v>530</v>
      </c>
      <c r="G85" s="226">
        <f t="shared" si="1"/>
        <v>530</v>
      </c>
      <c r="H85" s="226">
        <f t="shared" si="1"/>
        <v>530</v>
      </c>
      <c r="I85" s="226">
        <f t="shared" si="1"/>
        <v>530</v>
      </c>
      <c r="J85" s="226">
        <f t="shared" si="1"/>
        <v>530</v>
      </c>
      <c r="K85" s="226">
        <f t="shared" si="1"/>
        <v>530</v>
      </c>
      <c r="L85" s="226">
        <f t="shared" si="1"/>
        <v>530</v>
      </c>
      <c r="M85" s="226">
        <f t="shared" si="1"/>
        <v>530</v>
      </c>
      <c r="N85" s="226">
        <f t="shared" si="1"/>
        <v>530</v>
      </c>
      <c r="O85" s="226">
        <f t="shared" si="1"/>
        <v>530</v>
      </c>
      <c r="P85" s="226">
        <f t="shared" si="1"/>
        <v>530</v>
      </c>
      <c r="Q85" s="226">
        <f t="shared" si="1"/>
        <v>530</v>
      </c>
      <c r="R85" s="226">
        <f t="shared" si="1"/>
        <v>530</v>
      </c>
      <c r="S85" s="226">
        <f t="shared" si="1"/>
        <v>530</v>
      </c>
      <c r="T85" s="226">
        <f t="shared" si="1"/>
        <v>530</v>
      </c>
      <c r="U85" s="226">
        <f t="shared" si="1"/>
        <v>530</v>
      </c>
      <c r="V85" s="226">
        <f t="shared" si="1"/>
        <v>530</v>
      </c>
      <c r="W85" s="226">
        <f t="shared" si="1"/>
        <v>530</v>
      </c>
      <c r="X85" s="226">
        <f t="shared" si="1"/>
        <v>530</v>
      </c>
      <c r="Y85" s="226">
        <f t="shared" si="1"/>
        <v>530</v>
      </c>
      <c r="Z85" s="226">
        <f t="shared" si="1"/>
        <v>530</v>
      </c>
      <c r="AA85" s="226">
        <f t="shared" si="1"/>
        <v>530</v>
      </c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5" x14ac:dyDescent="0.25">
      <c r="A86"/>
      <c r="B86" t="s">
        <v>332</v>
      </c>
      <c r="C86"/>
      <c r="D86" s="226">
        <v>500</v>
      </c>
      <c r="E86" s="226">
        <v>500</v>
      </c>
      <c r="F86" s="226">
        <v>500</v>
      </c>
      <c r="G86" s="226">
        <v>500</v>
      </c>
      <c r="H86" s="226">
        <v>500</v>
      </c>
      <c r="I86" s="226">
        <v>500</v>
      </c>
      <c r="J86" s="226">
        <v>500</v>
      </c>
      <c r="K86" s="226">
        <v>500</v>
      </c>
      <c r="L86" s="226">
        <v>500</v>
      </c>
      <c r="M86" s="226">
        <v>500</v>
      </c>
      <c r="N86" s="226">
        <v>500</v>
      </c>
      <c r="O86" s="226">
        <v>500</v>
      </c>
      <c r="P86" s="226">
        <v>500</v>
      </c>
      <c r="Q86" s="226">
        <v>500</v>
      </c>
      <c r="R86" s="226">
        <v>500</v>
      </c>
      <c r="S86" s="226">
        <v>500</v>
      </c>
      <c r="T86" s="226">
        <v>500</v>
      </c>
      <c r="U86" s="226">
        <v>500</v>
      </c>
      <c r="V86" s="226">
        <v>500</v>
      </c>
      <c r="W86" s="226">
        <v>500</v>
      </c>
      <c r="X86" s="226">
        <v>500</v>
      </c>
      <c r="Y86" s="226">
        <v>500</v>
      </c>
      <c r="Z86" s="226">
        <v>500</v>
      </c>
      <c r="AA86" s="226">
        <v>500</v>
      </c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5" x14ac:dyDescent="0.25">
      <c r="A87"/>
      <c r="B87" t="s">
        <v>333</v>
      </c>
      <c r="C87"/>
      <c r="D87" s="226">
        <v>30</v>
      </c>
      <c r="E87" s="226">
        <v>30</v>
      </c>
      <c r="F87" s="226">
        <v>30</v>
      </c>
      <c r="G87" s="226">
        <v>30</v>
      </c>
      <c r="H87" s="226">
        <v>30</v>
      </c>
      <c r="I87" s="226">
        <v>30</v>
      </c>
      <c r="J87" s="226">
        <v>30</v>
      </c>
      <c r="K87" s="226">
        <v>30</v>
      </c>
      <c r="L87" s="226">
        <v>30</v>
      </c>
      <c r="M87" s="226">
        <v>30</v>
      </c>
      <c r="N87" s="226">
        <v>30</v>
      </c>
      <c r="O87" s="226">
        <v>30</v>
      </c>
      <c r="P87" s="226">
        <v>30</v>
      </c>
      <c r="Q87" s="226">
        <v>30</v>
      </c>
      <c r="R87" s="226">
        <v>30</v>
      </c>
      <c r="S87" s="226">
        <v>30</v>
      </c>
      <c r="T87" s="226">
        <v>30</v>
      </c>
      <c r="U87" s="226">
        <v>30</v>
      </c>
      <c r="V87" s="226">
        <v>30</v>
      </c>
      <c r="W87" s="226">
        <v>30</v>
      </c>
      <c r="X87" s="226">
        <v>30</v>
      </c>
      <c r="Y87" s="226">
        <v>30</v>
      </c>
      <c r="Z87" s="226">
        <v>30</v>
      </c>
      <c r="AA87" s="226">
        <v>30</v>
      </c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4:AQ57"/>
  <sheetViews>
    <sheetView showGridLines="0" topLeftCell="A38" workbookViewId="0">
      <selection activeCell="G41" sqref="G41"/>
    </sheetView>
  </sheetViews>
  <sheetFormatPr defaultRowHeight="15" x14ac:dyDescent="0.25"/>
  <cols>
    <col min="2" max="2" width="11.5703125" bestFit="1" customWidth="1"/>
    <col min="5" max="5" width="28.7109375" bestFit="1" customWidth="1"/>
    <col min="6" max="6" width="20.7109375" customWidth="1"/>
    <col min="7" max="7" width="21.140625" customWidth="1"/>
    <col min="8" max="8" width="25.7109375" bestFit="1" customWidth="1"/>
  </cols>
  <sheetData>
    <row r="4" spans="2:43" x14ac:dyDescent="0.25">
      <c r="B4" s="187" t="s">
        <v>302</v>
      </c>
      <c r="E4" s="188"/>
    </row>
    <row r="5" spans="2:43" ht="15.75" thickBot="1" x14ac:dyDescent="0.3">
      <c r="F5" s="211" t="str">
        <f>+SPanno!D6</f>
        <v>ANNO 1</v>
      </c>
      <c r="G5" s="211" t="str">
        <f>+SPanno!E6</f>
        <v>ANNO 2</v>
      </c>
      <c r="H5" s="211" t="str">
        <f>+SPanno!F6</f>
        <v>ANNO 3</v>
      </c>
      <c r="I5" s="211" t="str">
        <f>+SPanno!G6</f>
        <v>ANNO 4</v>
      </c>
      <c r="J5" s="211" t="str">
        <f>+SPanno!H6</f>
        <v>ANNO 5</v>
      </c>
      <c r="K5" s="211" t="str">
        <f>+SPanno!I6</f>
        <v>ANNO 6</v>
      </c>
      <c r="L5" s="211" t="str">
        <f>+SPanno!J6</f>
        <v>ANNO 7</v>
      </c>
      <c r="M5" s="211" t="str">
        <f>+SPanno!K6</f>
        <v>ANNO 8</v>
      </c>
      <c r="N5" s="211" t="str">
        <f>+SPanno!L6</f>
        <v>ANNO 9</v>
      </c>
      <c r="O5" s="211" t="str">
        <f>+SPanno!M6</f>
        <v>ANNO 10</v>
      </c>
      <c r="P5" s="211" t="str">
        <f>+SPanno!N6</f>
        <v>ANNO 11</v>
      </c>
      <c r="Q5" s="211" t="str">
        <f>+SPanno!O6</f>
        <v>ANNO 12</v>
      </c>
      <c r="R5" s="211" t="str">
        <f>+SPanno!P6</f>
        <v>ANNO 13</v>
      </c>
      <c r="S5" s="211" t="str">
        <f>+SPanno!Q6</f>
        <v>ANNO 14</v>
      </c>
      <c r="T5" s="211" t="str">
        <f>+SPanno!R6</f>
        <v>ANNO 15</v>
      </c>
      <c r="U5" s="211" t="str">
        <f>+SPanno!S6</f>
        <v>ANNO 16</v>
      </c>
      <c r="V5" s="211" t="str">
        <f>+SPanno!T6</f>
        <v>ANNO 17</v>
      </c>
      <c r="W5" s="211" t="str">
        <f>+SPanno!U6</f>
        <v>ANNO 18</v>
      </c>
      <c r="X5" s="211" t="str">
        <f>+SPanno!V6</f>
        <v>ANNO 19</v>
      </c>
      <c r="Y5" s="211" t="str">
        <f>+SPanno!W6</f>
        <v>ANNO 20</v>
      </c>
      <c r="Z5" s="211" t="str">
        <f>+SPanno!X6</f>
        <v>ANNO 21</v>
      </c>
      <c r="AA5" s="211" t="str">
        <f>+SPanno!Y6</f>
        <v>ANNO 22</v>
      </c>
      <c r="AB5" s="211" t="str">
        <f>+SPanno!Z6</f>
        <v>ANNO 23</v>
      </c>
      <c r="AC5" s="211" t="str">
        <f>+SPanno!AA6</f>
        <v>ANNO 24</v>
      </c>
      <c r="AD5" s="211" t="str">
        <f>+SPanno!AB6</f>
        <v>ANNO 25</v>
      </c>
      <c r="AE5" s="211" t="str">
        <f>+SPanno!AC6</f>
        <v>ANNO 26</v>
      </c>
      <c r="AF5" s="211" t="str">
        <f>+SPanno!AD6</f>
        <v>ANNO 27</v>
      </c>
      <c r="AG5" s="211" t="str">
        <f>+SPanno!AE6</f>
        <v>ANNO 28</v>
      </c>
      <c r="AH5" s="211" t="str">
        <f>+SPanno!AF6</f>
        <v>ANNO 29</v>
      </c>
      <c r="AI5" s="211" t="str">
        <f>+SPanno!AG6</f>
        <v>ANNO 30</v>
      </c>
      <c r="AJ5" s="211" t="str">
        <f>+SPanno!AH6</f>
        <v>ANNO 31</v>
      </c>
      <c r="AK5" s="211" t="str">
        <f>+SPanno!AI6</f>
        <v>ANNO 32</v>
      </c>
      <c r="AL5" s="211" t="str">
        <f>+SPanno!AJ6</f>
        <v>ANNO 33</v>
      </c>
      <c r="AM5" s="211" t="str">
        <f>+SPanno!AK6</f>
        <v>ANNO 34</v>
      </c>
      <c r="AN5" s="211" t="str">
        <f>+SPanno!AL6</f>
        <v>ANNO 35</v>
      </c>
      <c r="AO5" s="211" t="str">
        <f>+SPanno!AM6</f>
        <v>ANNO 36</v>
      </c>
      <c r="AP5" s="211"/>
      <c r="AQ5" s="211"/>
    </row>
    <row r="6" spans="2:43" x14ac:dyDescent="0.25">
      <c r="E6" s="23" t="s">
        <v>303</v>
      </c>
      <c r="F6" s="120">
        <f>+CEanno!C72</f>
        <v>-88932</v>
      </c>
      <c r="G6" s="120">
        <f>+CEanno!D72</f>
        <v>-116091.81333333334</v>
      </c>
      <c r="H6" s="120">
        <f>+CEanno!E72</f>
        <v>-107163.34288055556</v>
      </c>
      <c r="I6" s="120">
        <f>+CEanno!F72</f>
        <v>-109883.15461311808</v>
      </c>
      <c r="J6" s="120">
        <f>+CEanno!G72</f>
        <v>-110292.24532676245</v>
      </c>
      <c r="K6" s="120">
        <f>+CEanno!H72</f>
        <v>-110484.59598420253</v>
      </c>
      <c r="L6" s="120">
        <f>+CEanno!I72</f>
        <v>-110894.33037340122</v>
      </c>
      <c r="M6" s="120">
        <f>+CEanno!J72</f>
        <v>-111311.90618099029</v>
      </c>
      <c r="N6" s="120">
        <f>+CEanno!K72</f>
        <v>-111694.94790499566</v>
      </c>
      <c r="O6" s="120">
        <f>+CEanno!L72</f>
        <v>-112085.19053342892</v>
      </c>
      <c r="P6" s="120">
        <f>+CEanno!M72</f>
        <v>-112482.72930231171</v>
      </c>
      <c r="Q6" s="120">
        <f>+CEanno!N72</f>
        <v>-112887.51119634985</v>
      </c>
      <c r="R6" s="120">
        <f>+CEanno!O72</f>
        <v>-123299.52213372703</v>
      </c>
      <c r="S6" s="120">
        <f>+CEanno!P72</f>
        <v>-123718.74007395841</v>
      </c>
      <c r="T6" s="120">
        <f>+CEanno!Q72</f>
        <v>-123911.05081988312</v>
      </c>
      <c r="U6" s="120">
        <f>+CEanno!R72</f>
        <v>-124329.10541561795</v>
      </c>
      <c r="V6" s="120">
        <f>+CEanno!S72</f>
        <v>-124754.70771554472</v>
      </c>
      <c r="W6" s="120">
        <f>+CEanno!T72</f>
        <v>-125187.04325384166</v>
      </c>
      <c r="X6" s="120">
        <f>+CEanno!U72</f>
        <v>-125626.28295060653</v>
      </c>
      <c r="Y6" s="120">
        <f>+CEanno!V72</f>
        <v>-126072.34262564473</v>
      </c>
      <c r="Z6" s="120">
        <f>+CEanno!W72</f>
        <v>-126549.57025756878</v>
      </c>
      <c r="AA6" s="120">
        <f>+CEanno!X72</f>
        <v>-127129.25650605191</v>
      </c>
      <c r="AB6" s="120">
        <f>+CEanno!Y72</f>
        <v>-127714.21109728448</v>
      </c>
      <c r="AC6" s="120">
        <f>+CEanno!Z72</f>
        <v>-128304.21878410711</v>
      </c>
      <c r="AD6" s="120">
        <f>+CEanno!AA72</f>
        <v>-128869.10596552625</v>
      </c>
      <c r="AE6" s="120">
        <f>+CEanno!AB72</f>
        <v>-129468.21632398374</v>
      </c>
      <c r="AF6" s="120">
        <f>+CEanno!AC72</f>
        <v>-131071.7694673072</v>
      </c>
      <c r="AG6" s="120">
        <f>+CEanno!AD72</f>
        <v>-129963.39392361822</v>
      </c>
      <c r="AH6" s="120">
        <f>+CEanno!AE72</f>
        <v>-130715.19175712352</v>
      </c>
      <c r="AI6" s="120">
        <f>+CEanno!AF72</f>
        <v>-131480.28790746507</v>
      </c>
      <c r="AJ6" s="120">
        <f>+CEanno!AG72</f>
        <v>-132257.31276995465</v>
      </c>
      <c r="AK6" s="120">
        <f>+CEanno!AH72</f>
        <v>-133046.86702233623</v>
      </c>
      <c r="AL6" s="120">
        <f>+CEanno!AI72</f>
        <v>-133849.1395850878</v>
      </c>
      <c r="AM6" s="120">
        <f>+CEanno!AJ72</f>
        <v>-134664.32167048182</v>
      </c>
      <c r="AN6" s="120">
        <f>+CEanno!AK72</f>
        <v>-135492.60745379177</v>
      </c>
      <c r="AO6" s="120">
        <f>+CEanno!AL72</f>
        <v>-136334.19402338745</v>
      </c>
      <c r="AP6" s="120"/>
      <c r="AQ6" s="120"/>
    </row>
    <row r="11" spans="2:43" ht="15.75" thickBot="1" x14ac:dyDescent="0.3">
      <c r="F11" s="211" t="str">
        <f>+F5</f>
        <v>ANNO 1</v>
      </c>
      <c r="G11" s="211" t="str">
        <f t="shared" ref="G11:H11" si="0">+G5</f>
        <v>ANNO 2</v>
      </c>
      <c r="H11" s="211" t="str">
        <f t="shared" si="0"/>
        <v>ANNO 3</v>
      </c>
      <c r="I11" s="211" t="str">
        <f t="shared" ref="I11:AO11" si="1">+I5</f>
        <v>ANNO 4</v>
      </c>
      <c r="J11" s="211" t="str">
        <f t="shared" si="1"/>
        <v>ANNO 5</v>
      </c>
      <c r="K11" s="211" t="str">
        <f t="shared" si="1"/>
        <v>ANNO 6</v>
      </c>
      <c r="L11" s="211" t="str">
        <f t="shared" si="1"/>
        <v>ANNO 7</v>
      </c>
      <c r="M11" s="211" t="str">
        <f t="shared" si="1"/>
        <v>ANNO 8</v>
      </c>
      <c r="N11" s="211" t="str">
        <f t="shared" si="1"/>
        <v>ANNO 9</v>
      </c>
      <c r="O11" s="211" t="str">
        <f t="shared" si="1"/>
        <v>ANNO 10</v>
      </c>
      <c r="P11" s="211" t="str">
        <f t="shared" si="1"/>
        <v>ANNO 11</v>
      </c>
      <c r="Q11" s="211" t="str">
        <f t="shared" si="1"/>
        <v>ANNO 12</v>
      </c>
      <c r="R11" s="211" t="str">
        <f t="shared" si="1"/>
        <v>ANNO 13</v>
      </c>
      <c r="S11" s="211" t="str">
        <f t="shared" si="1"/>
        <v>ANNO 14</v>
      </c>
      <c r="T11" s="211" t="str">
        <f t="shared" si="1"/>
        <v>ANNO 15</v>
      </c>
      <c r="U11" s="211" t="str">
        <f t="shared" si="1"/>
        <v>ANNO 16</v>
      </c>
      <c r="V11" s="211" t="str">
        <f t="shared" si="1"/>
        <v>ANNO 17</v>
      </c>
      <c r="W11" s="211" t="str">
        <f t="shared" si="1"/>
        <v>ANNO 18</v>
      </c>
      <c r="X11" s="211" t="str">
        <f t="shared" si="1"/>
        <v>ANNO 19</v>
      </c>
      <c r="Y11" s="211" t="str">
        <f t="shared" si="1"/>
        <v>ANNO 20</v>
      </c>
      <c r="Z11" s="211" t="str">
        <f t="shared" si="1"/>
        <v>ANNO 21</v>
      </c>
      <c r="AA11" s="211" t="str">
        <f t="shared" si="1"/>
        <v>ANNO 22</v>
      </c>
      <c r="AB11" s="211" t="str">
        <f t="shared" si="1"/>
        <v>ANNO 23</v>
      </c>
      <c r="AC11" s="211" t="str">
        <f t="shared" si="1"/>
        <v>ANNO 24</v>
      </c>
      <c r="AD11" s="211" t="str">
        <f t="shared" si="1"/>
        <v>ANNO 25</v>
      </c>
      <c r="AE11" s="211" t="str">
        <f t="shared" si="1"/>
        <v>ANNO 26</v>
      </c>
      <c r="AF11" s="211" t="str">
        <f t="shared" si="1"/>
        <v>ANNO 27</v>
      </c>
      <c r="AG11" s="211" t="str">
        <f t="shared" si="1"/>
        <v>ANNO 28</v>
      </c>
      <c r="AH11" s="211" t="str">
        <f t="shared" si="1"/>
        <v>ANNO 29</v>
      </c>
      <c r="AI11" s="211" t="str">
        <f t="shared" si="1"/>
        <v>ANNO 30</v>
      </c>
      <c r="AJ11" s="211" t="str">
        <f t="shared" si="1"/>
        <v>ANNO 31</v>
      </c>
      <c r="AK11" s="211" t="str">
        <f t="shared" si="1"/>
        <v>ANNO 32</v>
      </c>
      <c r="AL11" s="211" t="str">
        <f t="shared" si="1"/>
        <v>ANNO 33</v>
      </c>
      <c r="AM11" s="211" t="str">
        <f t="shared" si="1"/>
        <v>ANNO 34</v>
      </c>
      <c r="AN11" s="211" t="str">
        <f t="shared" si="1"/>
        <v>ANNO 35</v>
      </c>
      <c r="AO11" s="211" t="str">
        <f t="shared" si="1"/>
        <v>ANNO 36</v>
      </c>
    </row>
    <row r="12" spans="2:43" x14ac:dyDescent="0.25">
      <c r="E12" t="s">
        <v>304</v>
      </c>
      <c r="F12" s="189">
        <v>0.5</v>
      </c>
      <c r="G12" s="189">
        <v>0.5</v>
      </c>
      <c r="H12" s="189">
        <v>0.5</v>
      </c>
      <c r="I12" s="189">
        <v>1.5</v>
      </c>
      <c r="J12" s="189">
        <v>2.5</v>
      </c>
      <c r="K12" s="189">
        <v>3.5</v>
      </c>
      <c r="L12" s="189">
        <v>4.5</v>
      </c>
      <c r="M12" s="189">
        <v>5.5</v>
      </c>
      <c r="N12" s="189">
        <v>6.5</v>
      </c>
      <c r="O12" s="189">
        <v>7.5</v>
      </c>
      <c r="P12" s="189">
        <v>8.5</v>
      </c>
      <c r="Q12" s="189">
        <v>9.5</v>
      </c>
      <c r="R12" s="189">
        <v>10.5</v>
      </c>
      <c r="S12" s="189">
        <v>11.5</v>
      </c>
      <c r="T12" s="189">
        <v>12.5</v>
      </c>
      <c r="U12" s="189">
        <v>13.5</v>
      </c>
      <c r="V12" s="189">
        <v>14.5</v>
      </c>
      <c r="W12" s="189">
        <v>15.5</v>
      </c>
      <c r="X12" s="189">
        <v>16.5</v>
      </c>
      <c r="Y12" s="189">
        <v>17.5</v>
      </c>
      <c r="Z12" s="189">
        <v>18.5</v>
      </c>
      <c r="AA12" s="189">
        <v>19.5</v>
      </c>
      <c r="AB12" s="189">
        <v>20.5</v>
      </c>
      <c r="AC12" s="189">
        <v>21.5</v>
      </c>
      <c r="AD12" s="189">
        <v>22.5</v>
      </c>
      <c r="AE12" s="189">
        <v>23.5</v>
      </c>
      <c r="AF12" s="189">
        <v>24.5</v>
      </c>
      <c r="AG12" s="189">
        <v>25.5</v>
      </c>
      <c r="AH12" s="189">
        <v>26.5</v>
      </c>
      <c r="AI12" s="189">
        <v>27.5</v>
      </c>
      <c r="AJ12" s="189">
        <v>28.5</v>
      </c>
      <c r="AK12" s="189">
        <v>29.5</v>
      </c>
      <c r="AL12" s="189">
        <v>30.5</v>
      </c>
      <c r="AM12" s="189">
        <v>31.5</v>
      </c>
      <c r="AN12" s="189">
        <v>32.5</v>
      </c>
      <c r="AO12" s="189">
        <v>33.5</v>
      </c>
    </row>
    <row r="14" spans="2:43" ht="15.75" thickBot="1" x14ac:dyDescent="0.3">
      <c r="F14" s="211" t="str">
        <f>+F5</f>
        <v>ANNO 1</v>
      </c>
      <c r="G14" s="211" t="str">
        <f t="shared" ref="G14:H14" si="2">+G5</f>
        <v>ANNO 2</v>
      </c>
      <c r="H14" s="211" t="str">
        <f t="shared" si="2"/>
        <v>ANNO 3</v>
      </c>
      <c r="I14" s="211" t="str">
        <f t="shared" ref="I14:AO14" si="3">+I5</f>
        <v>ANNO 4</v>
      </c>
      <c r="J14" s="211" t="str">
        <f t="shared" si="3"/>
        <v>ANNO 5</v>
      </c>
      <c r="K14" s="211" t="str">
        <f t="shared" si="3"/>
        <v>ANNO 6</v>
      </c>
      <c r="L14" s="211" t="str">
        <f t="shared" si="3"/>
        <v>ANNO 7</v>
      </c>
      <c r="M14" s="211" t="str">
        <f t="shared" si="3"/>
        <v>ANNO 8</v>
      </c>
      <c r="N14" s="211" t="str">
        <f t="shared" si="3"/>
        <v>ANNO 9</v>
      </c>
      <c r="O14" s="211" t="str">
        <f t="shared" si="3"/>
        <v>ANNO 10</v>
      </c>
      <c r="P14" s="211" t="str">
        <f t="shared" si="3"/>
        <v>ANNO 11</v>
      </c>
      <c r="Q14" s="211" t="str">
        <f t="shared" si="3"/>
        <v>ANNO 12</v>
      </c>
      <c r="R14" s="211" t="str">
        <f t="shared" si="3"/>
        <v>ANNO 13</v>
      </c>
      <c r="S14" s="211" t="str">
        <f t="shared" si="3"/>
        <v>ANNO 14</v>
      </c>
      <c r="T14" s="211" t="str">
        <f t="shared" si="3"/>
        <v>ANNO 15</v>
      </c>
      <c r="U14" s="211" t="str">
        <f t="shared" si="3"/>
        <v>ANNO 16</v>
      </c>
      <c r="V14" s="211" t="str">
        <f t="shared" si="3"/>
        <v>ANNO 17</v>
      </c>
      <c r="W14" s="211" t="str">
        <f t="shared" si="3"/>
        <v>ANNO 18</v>
      </c>
      <c r="X14" s="211" t="str">
        <f t="shared" si="3"/>
        <v>ANNO 19</v>
      </c>
      <c r="Y14" s="211" t="str">
        <f t="shared" si="3"/>
        <v>ANNO 20</v>
      </c>
      <c r="Z14" s="211" t="str">
        <f t="shared" si="3"/>
        <v>ANNO 21</v>
      </c>
      <c r="AA14" s="211" t="str">
        <f t="shared" si="3"/>
        <v>ANNO 22</v>
      </c>
      <c r="AB14" s="211" t="str">
        <f t="shared" si="3"/>
        <v>ANNO 23</v>
      </c>
      <c r="AC14" s="211" t="str">
        <f t="shared" si="3"/>
        <v>ANNO 24</v>
      </c>
      <c r="AD14" s="211" t="str">
        <f t="shared" si="3"/>
        <v>ANNO 25</v>
      </c>
      <c r="AE14" s="211" t="str">
        <f t="shared" si="3"/>
        <v>ANNO 26</v>
      </c>
      <c r="AF14" s="211" t="str">
        <f t="shared" si="3"/>
        <v>ANNO 27</v>
      </c>
      <c r="AG14" s="211" t="str">
        <f t="shared" si="3"/>
        <v>ANNO 28</v>
      </c>
      <c r="AH14" s="211" t="str">
        <f t="shared" si="3"/>
        <v>ANNO 29</v>
      </c>
      <c r="AI14" s="211" t="str">
        <f t="shared" si="3"/>
        <v>ANNO 30</v>
      </c>
      <c r="AJ14" s="211" t="str">
        <f t="shared" si="3"/>
        <v>ANNO 31</v>
      </c>
      <c r="AK14" s="211" t="str">
        <f t="shared" si="3"/>
        <v>ANNO 32</v>
      </c>
      <c r="AL14" s="211" t="str">
        <f t="shared" si="3"/>
        <v>ANNO 33</v>
      </c>
      <c r="AM14" s="211" t="str">
        <f t="shared" si="3"/>
        <v>ANNO 34</v>
      </c>
      <c r="AN14" s="211" t="str">
        <f t="shared" si="3"/>
        <v>ANNO 35</v>
      </c>
      <c r="AO14" s="211" t="str">
        <f t="shared" si="3"/>
        <v>ANNO 36</v>
      </c>
    </row>
    <row r="15" spans="2:43" x14ac:dyDescent="0.25">
      <c r="E15" t="s">
        <v>313</v>
      </c>
      <c r="F15" s="56">
        <f>+F6*F12</f>
        <v>-44466</v>
      </c>
      <c r="G15" s="56">
        <f t="shared" ref="G15:H15" si="4">+G6*G12</f>
        <v>-58045.906666666669</v>
      </c>
      <c r="H15" s="56">
        <f t="shared" si="4"/>
        <v>-53581.67144027778</v>
      </c>
      <c r="I15" s="56">
        <f t="shared" ref="I15:AO15" si="5">+I6*I12</f>
        <v>-164824.73191967711</v>
      </c>
      <c r="J15" s="56">
        <f t="shared" si="5"/>
        <v>-275730.61331690615</v>
      </c>
      <c r="K15" s="56">
        <f t="shared" si="5"/>
        <v>-386696.08594470884</v>
      </c>
      <c r="L15" s="56">
        <f t="shared" si="5"/>
        <v>-499024.48668030545</v>
      </c>
      <c r="M15" s="56">
        <f t="shared" si="5"/>
        <v>-612215.48399544659</v>
      </c>
      <c r="N15" s="56">
        <f t="shared" si="5"/>
        <v>-726017.16138247179</v>
      </c>
      <c r="O15" s="56">
        <f t="shared" si="5"/>
        <v>-840638.92900071689</v>
      </c>
      <c r="P15" s="56">
        <f t="shared" si="5"/>
        <v>-956103.19906964956</v>
      </c>
      <c r="Q15" s="56">
        <f t="shared" si="5"/>
        <v>-1072431.3563653235</v>
      </c>
      <c r="R15" s="56">
        <f t="shared" si="5"/>
        <v>-1294644.9824041338</v>
      </c>
      <c r="S15" s="56">
        <f t="shared" si="5"/>
        <v>-1422765.5108505217</v>
      </c>
      <c r="T15" s="56">
        <f t="shared" si="5"/>
        <v>-1548888.135248539</v>
      </c>
      <c r="U15" s="56">
        <f t="shared" si="5"/>
        <v>-1678442.9231108422</v>
      </c>
      <c r="V15" s="56">
        <f t="shared" si="5"/>
        <v>-1808943.2618753985</v>
      </c>
      <c r="W15" s="56">
        <f t="shared" si="5"/>
        <v>-1940399.1704345457</v>
      </c>
      <c r="X15" s="56">
        <f t="shared" si="5"/>
        <v>-2072833.6686850078</v>
      </c>
      <c r="Y15" s="56">
        <f t="shared" si="5"/>
        <v>-2206265.9959487827</v>
      </c>
      <c r="Z15" s="56">
        <f t="shared" si="5"/>
        <v>-2341167.0497650225</v>
      </c>
      <c r="AA15" s="56">
        <f t="shared" si="5"/>
        <v>-2479020.5018680124</v>
      </c>
      <c r="AB15" s="56">
        <f t="shared" si="5"/>
        <v>-2618141.3274943321</v>
      </c>
      <c r="AC15" s="56">
        <f t="shared" si="5"/>
        <v>-2758540.7038583029</v>
      </c>
      <c r="AD15" s="56">
        <f t="shared" si="5"/>
        <v>-2899554.8842243408</v>
      </c>
      <c r="AE15" s="56">
        <f t="shared" si="5"/>
        <v>-3042503.0836136178</v>
      </c>
      <c r="AF15" s="56">
        <f t="shared" si="5"/>
        <v>-3211258.3519490263</v>
      </c>
      <c r="AG15" s="56">
        <f t="shared" si="5"/>
        <v>-3314066.5450522648</v>
      </c>
      <c r="AH15" s="56">
        <f t="shared" si="5"/>
        <v>-3463952.5815637736</v>
      </c>
      <c r="AI15" s="56">
        <f t="shared" si="5"/>
        <v>-3615707.9174552895</v>
      </c>
      <c r="AJ15" s="56">
        <f t="shared" si="5"/>
        <v>-3769333.4139437075</v>
      </c>
      <c r="AK15" s="56">
        <f t="shared" si="5"/>
        <v>-3924882.5771589186</v>
      </c>
      <c r="AL15" s="56">
        <f t="shared" si="5"/>
        <v>-4082398.7573451782</v>
      </c>
      <c r="AM15" s="56">
        <f t="shared" si="5"/>
        <v>-4241926.1326201772</v>
      </c>
      <c r="AN15" s="56">
        <f t="shared" si="5"/>
        <v>-4403509.7422482325</v>
      </c>
      <c r="AO15" s="56">
        <f t="shared" si="5"/>
        <v>-4567195.4997834796</v>
      </c>
    </row>
    <row r="16" spans="2:43" x14ac:dyDescent="0.25"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8" spans="2:41" x14ac:dyDescent="0.25">
      <c r="E18" s="23" t="s">
        <v>305</v>
      </c>
      <c r="F18" s="212">
        <v>0</v>
      </c>
      <c r="G18" s="212">
        <v>0</v>
      </c>
      <c r="H18" s="212">
        <v>20000</v>
      </c>
      <c r="I18" s="212">
        <v>20001</v>
      </c>
      <c r="J18" s="212">
        <v>20002</v>
      </c>
      <c r="K18" s="212">
        <v>20003</v>
      </c>
      <c r="L18" s="212">
        <v>20004</v>
      </c>
      <c r="M18" s="212">
        <v>20005</v>
      </c>
      <c r="N18" s="212">
        <v>20006</v>
      </c>
      <c r="O18" s="212">
        <v>20007</v>
      </c>
      <c r="P18" s="212">
        <v>20008</v>
      </c>
      <c r="Q18" s="212">
        <v>20009</v>
      </c>
      <c r="R18" s="212">
        <v>20010</v>
      </c>
      <c r="S18" s="212">
        <v>20011</v>
      </c>
      <c r="T18" s="212">
        <v>20012</v>
      </c>
      <c r="U18" s="212">
        <v>20013</v>
      </c>
      <c r="V18" s="212">
        <v>20014</v>
      </c>
      <c r="W18" s="212">
        <v>20015</v>
      </c>
      <c r="X18" s="212">
        <v>20016</v>
      </c>
      <c r="Y18" s="212">
        <v>20017</v>
      </c>
      <c r="Z18" s="212">
        <v>20018</v>
      </c>
      <c r="AA18" s="212">
        <v>20019</v>
      </c>
      <c r="AB18" s="212">
        <v>20020</v>
      </c>
      <c r="AC18" s="212">
        <v>20021</v>
      </c>
      <c r="AD18" s="212">
        <v>20022</v>
      </c>
      <c r="AE18" s="212">
        <v>20023</v>
      </c>
      <c r="AF18" s="212">
        <v>20024</v>
      </c>
      <c r="AG18" s="212">
        <v>20025</v>
      </c>
      <c r="AH18" s="212">
        <v>20026</v>
      </c>
      <c r="AI18" s="212">
        <v>20027</v>
      </c>
      <c r="AJ18" s="212">
        <v>20028</v>
      </c>
      <c r="AK18" s="212">
        <v>20029</v>
      </c>
      <c r="AL18" s="212">
        <v>20030</v>
      </c>
      <c r="AM18" s="212">
        <v>20031</v>
      </c>
      <c r="AN18" s="212">
        <v>20032</v>
      </c>
      <c r="AO18" s="212">
        <v>20033</v>
      </c>
    </row>
    <row r="20" spans="2:41" x14ac:dyDescent="0.25">
      <c r="E20" s="23" t="s">
        <v>306</v>
      </c>
      <c r="F20" s="56">
        <f>+F15+F18</f>
        <v>-44466</v>
      </c>
      <c r="G20" s="56">
        <f t="shared" ref="G20:H20" si="6">+G15+G18</f>
        <v>-58045.906666666669</v>
      </c>
      <c r="H20" s="56">
        <f t="shared" si="6"/>
        <v>-33581.67144027778</v>
      </c>
      <c r="I20" s="56">
        <f t="shared" ref="I20:AO20" si="7">+I15+I18</f>
        <v>-144823.73191967711</v>
      </c>
      <c r="J20" s="56">
        <f t="shared" si="7"/>
        <v>-255728.61331690615</v>
      </c>
      <c r="K20" s="56">
        <f t="shared" si="7"/>
        <v>-366693.08594470884</v>
      </c>
      <c r="L20" s="56">
        <f t="shared" si="7"/>
        <v>-479020.48668030545</v>
      </c>
      <c r="M20" s="56">
        <f t="shared" si="7"/>
        <v>-592210.48399544659</v>
      </c>
      <c r="N20" s="56">
        <f t="shared" si="7"/>
        <v>-706011.16138247179</v>
      </c>
      <c r="O20" s="56">
        <f t="shared" si="7"/>
        <v>-820631.92900071689</v>
      </c>
      <c r="P20" s="56">
        <f t="shared" si="7"/>
        <v>-936095.19906964956</v>
      </c>
      <c r="Q20" s="56">
        <f t="shared" si="7"/>
        <v>-1052422.3563653235</v>
      </c>
      <c r="R20" s="56">
        <f t="shared" si="7"/>
        <v>-1274634.9824041338</v>
      </c>
      <c r="S20" s="56">
        <f t="shared" si="7"/>
        <v>-1402754.5108505217</v>
      </c>
      <c r="T20" s="56">
        <f t="shared" si="7"/>
        <v>-1528876.135248539</v>
      </c>
      <c r="U20" s="56">
        <f t="shared" si="7"/>
        <v>-1658429.9231108422</v>
      </c>
      <c r="V20" s="56">
        <f t="shared" si="7"/>
        <v>-1788929.2618753985</v>
      </c>
      <c r="W20" s="56">
        <f t="shared" si="7"/>
        <v>-1920384.1704345457</v>
      </c>
      <c r="X20" s="56">
        <f t="shared" si="7"/>
        <v>-2052817.6686850078</v>
      </c>
      <c r="Y20" s="56">
        <f t="shared" si="7"/>
        <v>-2186248.9959487827</v>
      </c>
      <c r="Z20" s="56">
        <f t="shared" si="7"/>
        <v>-2321149.0497650225</v>
      </c>
      <c r="AA20" s="56">
        <f t="shared" si="7"/>
        <v>-2459001.5018680124</v>
      </c>
      <c r="AB20" s="56">
        <f t="shared" si="7"/>
        <v>-2598121.3274943321</v>
      </c>
      <c r="AC20" s="56">
        <f t="shared" si="7"/>
        <v>-2738519.7038583029</v>
      </c>
      <c r="AD20" s="56">
        <f t="shared" si="7"/>
        <v>-2879532.8842243408</v>
      </c>
      <c r="AE20" s="56">
        <f t="shared" si="7"/>
        <v>-3022480.0836136178</v>
      </c>
      <c r="AF20" s="56">
        <f t="shared" si="7"/>
        <v>-3191234.3519490263</v>
      </c>
      <c r="AG20" s="56">
        <f t="shared" si="7"/>
        <v>-3294041.5450522648</v>
      </c>
      <c r="AH20" s="56">
        <f t="shared" si="7"/>
        <v>-3443926.5815637736</v>
      </c>
      <c r="AI20" s="56">
        <f t="shared" si="7"/>
        <v>-3595680.9174552895</v>
      </c>
      <c r="AJ20" s="56">
        <f t="shared" si="7"/>
        <v>-3749305.4139437075</v>
      </c>
      <c r="AK20" s="56">
        <f t="shared" si="7"/>
        <v>-3904853.5771589186</v>
      </c>
      <c r="AL20" s="56">
        <f t="shared" si="7"/>
        <v>-4062368.7573451782</v>
      </c>
      <c r="AM20" s="56">
        <f t="shared" si="7"/>
        <v>-4221895.1326201772</v>
      </c>
      <c r="AN20" s="56">
        <f t="shared" si="7"/>
        <v>-4383477.7422482325</v>
      </c>
      <c r="AO20" s="56">
        <f t="shared" si="7"/>
        <v>-4547162.4997834796</v>
      </c>
    </row>
    <row r="21" spans="2:41" x14ac:dyDescent="0.25">
      <c r="E21" s="23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</row>
    <row r="22" spans="2:41" x14ac:dyDescent="0.25">
      <c r="E22" s="23" t="s">
        <v>314</v>
      </c>
      <c r="F22" s="56">
        <f>+F39</f>
        <v>-10227.18</v>
      </c>
      <c r="G22" s="56">
        <f>+G48</f>
        <v>-13350.558533333335</v>
      </c>
      <c r="H22" s="56">
        <f>+H57</f>
        <v>-12323.78443126389</v>
      </c>
      <c r="I22" s="56">
        <f t="shared" ref="I22:AO22" si="8">+I57</f>
        <v>0</v>
      </c>
      <c r="J22" s="56">
        <f t="shared" si="8"/>
        <v>0</v>
      </c>
      <c r="K22" s="56">
        <f t="shared" si="8"/>
        <v>0</v>
      </c>
      <c r="L22" s="56">
        <f t="shared" si="8"/>
        <v>0</v>
      </c>
      <c r="M22" s="56">
        <f t="shared" si="8"/>
        <v>0</v>
      </c>
      <c r="N22" s="56">
        <f t="shared" si="8"/>
        <v>0</v>
      </c>
      <c r="O22" s="56">
        <f t="shared" si="8"/>
        <v>0</v>
      </c>
      <c r="P22" s="56">
        <f t="shared" si="8"/>
        <v>0</v>
      </c>
      <c r="Q22" s="56">
        <f t="shared" si="8"/>
        <v>0</v>
      </c>
      <c r="R22" s="56">
        <f t="shared" si="8"/>
        <v>0</v>
      </c>
      <c r="S22" s="56">
        <f t="shared" si="8"/>
        <v>0</v>
      </c>
      <c r="T22" s="56">
        <f t="shared" si="8"/>
        <v>0</v>
      </c>
      <c r="U22" s="56">
        <f t="shared" si="8"/>
        <v>0</v>
      </c>
      <c r="V22" s="56">
        <f t="shared" si="8"/>
        <v>0</v>
      </c>
      <c r="W22" s="56">
        <f t="shared" si="8"/>
        <v>0</v>
      </c>
      <c r="X22" s="56">
        <f t="shared" si="8"/>
        <v>0</v>
      </c>
      <c r="Y22" s="56">
        <f t="shared" si="8"/>
        <v>0</v>
      </c>
      <c r="Z22" s="56">
        <f t="shared" si="8"/>
        <v>0</v>
      </c>
      <c r="AA22" s="56">
        <f t="shared" si="8"/>
        <v>0</v>
      </c>
      <c r="AB22" s="56">
        <f t="shared" si="8"/>
        <v>0</v>
      </c>
      <c r="AC22" s="56">
        <f t="shared" si="8"/>
        <v>0</v>
      </c>
      <c r="AD22" s="56">
        <f t="shared" si="8"/>
        <v>0</v>
      </c>
      <c r="AE22" s="56">
        <f t="shared" si="8"/>
        <v>0</v>
      </c>
      <c r="AF22" s="56">
        <f t="shared" si="8"/>
        <v>0</v>
      </c>
      <c r="AG22" s="56">
        <f t="shared" si="8"/>
        <v>0</v>
      </c>
      <c r="AH22" s="56">
        <f t="shared" si="8"/>
        <v>0</v>
      </c>
      <c r="AI22" s="56">
        <f t="shared" si="8"/>
        <v>0</v>
      </c>
      <c r="AJ22" s="56">
        <f t="shared" si="8"/>
        <v>0</v>
      </c>
      <c r="AK22" s="56">
        <f t="shared" si="8"/>
        <v>0</v>
      </c>
      <c r="AL22" s="56">
        <f t="shared" si="8"/>
        <v>0</v>
      </c>
      <c r="AM22" s="56">
        <f t="shared" si="8"/>
        <v>0</v>
      </c>
      <c r="AN22" s="56">
        <f t="shared" si="8"/>
        <v>0</v>
      </c>
      <c r="AO22" s="56">
        <f t="shared" si="8"/>
        <v>0</v>
      </c>
    </row>
    <row r="23" spans="2:41" x14ac:dyDescent="0.25">
      <c r="E23" s="23"/>
      <c r="F23" s="191"/>
      <c r="G23" s="191"/>
      <c r="H23" s="191"/>
      <c r="J23" s="46">
        <f>SUM(F23:H23)</f>
        <v>0</v>
      </c>
    </row>
    <row r="24" spans="2:41" x14ac:dyDescent="0.25">
      <c r="B24" s="192"/>
      <c r="C24" s="193"/>
      <c r="D24" s="193"/>
      <c r="E24" s="193"/>
      <c r="F24" s="193"/>
    </row>
    <row r="25" spans="2:41" x14ac:dyDescent="0.25">
      <c r="B25" s="192"/>
      <c r="C25" s="193"/>
      <c r="D25" s="193"/>
      <c r="E25" s="193"/>
      <c r="F25" s="193"/>
    </row>
    <row r="26" spans="2:41" x14ac:dyDescent="0.25">
      <c r="B26" s="192"/>
      <c r="C26" s="193"/>
      <c r="D26" s="193"/>
      <c r="E26" s="193"/>
      <c r="F26" s="193"/>
    </row>
    <row r="27" spans="2:41" x14ac:dyDescent="0.25">
      <c r="B27" s="192"/>
      <c r="C27" s="193"/>
      <c r="D27" s="193"/>
      <c r="E27" s="193"/>
      <c r="F27" s="193"/>
    </row>
    <row r="28" spans="2:41" x14ac:dyDescent="0.25">
      <c r="B28" s="192"/>
      <c r="C28" s="193"/>
      <c r="D28" s="193"/>
      <c r="E28" s="193"/>
      <c r="F28" s="193"/>
    </row>
    <row r="29" spans="2:41" x14ac:dyDescent="0.25">
      <c r="B29" s="192"/>
      <c r="C29" s="193"/>
      <c r="D29" s="193"/>
      <c r="E29" s="193"/>
      <c r="F29" s="193"/>
    </row>
    <row r="30" spans="2:41" x14ac:dyDescent="0.25">
      <c r="B30" s="192"/>
      <c r="C30" s="193"/>
      <c r="D30" s="193"/>
      <c r="E30" s="193"/>
      <c r="F30" s="193"/>
    </row>
    <row r="31" spans="2:41" ht="15.75" thickBot="1" x14ac:dyDescent="0.3">
      <c r="B31" s="192"/>
      <c r="C31" s="193"/>
      <c r="D31" s="193"/>
      <c r="E31" s="193"/>
      <c r="F31" s="193"/>
    </row>
    <row r="32" spans="2:41" x14ac:dyDescent="0.25">
      <c r="B32" s="265" t="s">
        <v>307</v>
      </c>
      <c r="C32" s="266"/>
      <c r="D32" s="267"/>
      <c r="E32" s="194"/>
      <c r="F32" s="213" t="str">
        <f>+F14</f>
        <v>ANNO 1</v>
      </c>
    </row>
    <row r="33" spans="2:8" x14ac:dyDescent="0.25">
      <c r="B33" s="195" t="s">
        <v>308</v>
      </c>
      <c r="C33" s="196" t="s">
        <v>309</v>
      </c>
      <c r="D33" s="196" t="s">
        <v>310</v>
      </c>
      <c r="E33" s="196" t="s">
        <v>311</v>
      </c>
      <c r="F33" s="196" t="s">
        <v>312</v>
      </c>
    </row>
    <row r="34" spans="2:8" x14ac:dyDescent="0.25">
      <c r="B34" s="197">
        <v>0</v>
      </c>
      <c r="C34" s="198">
        <v>15000</v>
      </c>
      <c r="D34" s="199">
        <v>0.23</v>
      </c>
      <c r="E34" s="200">
        <f>+IF($F$18&gt;=C34,0,IF($F$20&lt;=C34,$F$15,IF($F$20&gt;=C34,IF($F$18&lt;C34,C34-$F$18,0))))</f>
        <v>-44466</v>
      </c>
      <c r="F34" s="201">
        <f>+IF($F$15&lt;$E$34,$F$15*$D$34,$E$34*$D$34)</f>
        <v>-10227.18</v>
      </c>
    </row>
    <row r="35" spans="2:8" x14ac:dyDescent="0.25">
      <c r="B35" s="202">
        <v>15000</v>
      </c>
      <c r="C35" s="203">
        <v>28000</v>
      </c>
      <c r="D35" s="204">
        <v>0.27</v>
      </c>
      <c r="E35" s="200">
        <f>+IF($F$18&gt;=C35,0,IF($F$20&lt;=C35,$F$15-E34,IF($F$20&gt;=C35,IF($F$18&lt;C35,C35-$F$18-E34,0))))</f>
        <v>0</v>
      </c>
      <c r="F35" s="201">
        <f>+IF($F$15&lt;=$E$34,0,IF($F$15-$E$35-$E$34&gt;0,($E$35*$D$35),($F$15-$E$34)*$D$35))</f>
        <v>0</v>
      </c>
    </row>
    <row r="36" spans="2:8" x14ac:dyDescent="0.25">
      <c r="B36" s="202">
        <v>28000</v>
      </c>
      <c r="C36" s="203">
        <v>55000</v>
      </c>
      <c r="D36" s="204">
        <v>0.38</v>
      </c>
      <c r="E36" s="200">
        <f>+IF($F$18&gt;=C36,0,IF($F$20&lt;=C36,$F$15-E35-E34,IF($F$20&gt;=C36,IF($F$18&lt;C36,C36-$F$18-E35-E34,0))))</f>
        <v>0</v>
      </c>
      <c r="F36" s="201">
        <f>+IF($F$15&lt;=E35,0,IF($F$15-E36-E35&gt;0,E36*D36,($F$15-E35)*D36))</f>
        <v>0</v>
      </c>
    </row>
    <row r="37" spans="2:8" x14ac:dyDescent="0.25">
      <c r="B37" s="202">
        <v>55000</v>
      </c>
      <c r="C37" s="203">
        <v>75000</v>
      </c>
      <c r="D37" s="204">
        <v>0.41</v>
      </c>
      <c r="E37" s="200">
        <f>+IF($F$18&gt;=C37,0,IF($F$20&lt;=C37,$F$15-E36-E35-E34,IF($F$20&gt;=C37,IF($F$18&lt;=C37,C37-$F$18-E36-E35-E34,0))))</f>
        <v>0</v>
      </c>
      <c r="F37" s="201">
        <f>+IF($F$15&lt;=E36,0,IF($F$15-E37-E36&gt;0,E37*D37,($F$15-E36)*D37))</f>
        <v>0</v>
      </c>
    </row>
    <row r="38" spans="2:8" x14ac:dyDescent="0.25">
      <c r="B38" s="205">
        <v>75000</v>
      </c>
      <c r="C38" s="206"/>
      <c r="D38" s="207">
        <v>0.43</v>
      </c>
      <c r="E38" s="208">
        <f>+IF(F$20&lt;=B38,0,IF(F$18&gt;=B38,(F$20-B38+B38-F$18),+((F$18+$F$15)-B38)))</f>
        <v>0</v>
      </c>
      <c r="F38" s="209">
        <f>+IF($F$15&lt;=E37,0,IF($F$15-E38-E37&gt;0,E38*D38,($F$15-E37)*D38))</f>
        <v>0</v>
      </c>
    </row>
    <row r="39" spans="2:8" x14ac:dyDescent="0.25">
      <c r="E39" s="23" t="s">
        <v>195</v>
      </c>
      <c r="F39" s="210">
        <f>SUM(F34:F38)</f>
        <v>-10227.18</v>
      </c>
      <c r="G39" s="227">
        <f>+F39/F15</f>
        <v>0.23</v>
      </c>
      <c r="H39" s="210"/>
    </row>
    <row r="40" spans="2:8" ht="15.75" thickBot="1" x14ac:dyDescent="0.3"/>
    <row r="41" spans="2:8" x14ac:dyDescent="0.25">
      <c r="C41" s="265" t="s">
        <v>307</v>
      </c>
      <c r="D41" s="266"/>
      <c r="E41" s="267"/>
      <c r="F41" s="194"/>
      <c r="G41" s="213" t="str">
        <f>+G14</f>
        <v>ANNO 2</v>
      </c>
    </row>
    <row r="42" spans="2:8" x14ac:dyDescent="0.25">
      <c r="C42" s="195" t="s">
        <v>308</v>
      </c>
      <c r="D42" s="196" t="s">
        <v>309</v>
      </c>
      <c r="E42" s="196" t="s">
        <v>310</v>
      </c>
      <c r="F42" s="196" t="s">
        <v>311</v>
      </c>
      <c r="G42" s="196" t="s">
        <v>312</v>
      </c>
    </row>
    <row r="43" spans="2:8" x14ac:dyDescent="0.25">
      <c r="C43" s="197">
        <v>0</v>
      </c>
      <c r="D43" s="198">
        <v>15000</v>
      </c>
      <c r="E43" s="199">
        <v>0.23</v>
      </c>
      <c r="F43" s="200">
        <f>+IF(G$18&gt;=D43,0,IF(G$20&lt;=D43,$G$15,IF(G$20&gt;=D43,IF(G$18&lt;D43,D43-G$18,0))))</f>
        <v>-58045.906666666669</v>
      </c>
      <c r="G43" s="201">
        <f>+IF($G$15&lt;F43,#REF!*E43,F43*E43)</f>
        <v>-13350.558533333335</v>
      </c>
    </row>
    <row r="44" spans="2:8" x14ac:dyDescent="0.25">
      <c r="C44" s="202">
        <v>15000</v>
      </c>
      <c r="D44" s="203">
        <v>28000</v>
      </c>
      <c r="E44" s="204">
        <v>0.27</v>
      </c>
      <c r="F44" s="200">
        <f>+IF(G$18&gt;=D44,0,IF(G$20&lt;=D44,$G$15-F43,IF(G$20&gt;=D44,IF(G$18&lt;D44,D44-G$18-F43,0))))</f>
        <v>0</v>
      </c>
      <c r="G44" s="201">
        <f>+IF($G$15&lt;=F43,0,IF($G$15-F44-F43&gt;0,(F44*E44),($G$15-F43)*E44))</f>
        <v>0</v>
      </c>
    </row>
    <row r="45" spans="2:8" x14ac:dyDescent="0.25">
      <c r="C45" s="202">
        <v>28000</v>
      </c>
      <c r="D45" s="203">
        <v>55000</v>
      </c>
      <c r="E45" s="204">
        <v>0.38</v>
      </c>
      <c r="F45" s="200">
        <f>+IF(G$18&gt;=D45,0,IF(G$20&lt;=D45,$G$15-F44-F43,IF(G$20&gt;=D45,IF(G$18&lt;D45,D45-G$18-F44-F43,0))))</f>
        <v>0</v>
      </c>
      <c r="G45" s="201">
        <f>+IF($G$15&lt;=F44,0,IF($G$15-F45-F44&gt;0,F45*E45,($G$15-F44)*E45))</f>
        <v>0</v>
      </c>
    </row>
    <row r="46" spans="2:8" x14ac:dyDescent="0.25">
      <c r="C46" s="202">
        <v>55000</v>
      </c>
      <c r="D46" s="203">
        <v>75000</v>
      </c>
      <c r="E46" s="204">
        <v>0.41</v>
      </c>
      <c r="F46" s="200">
        <f>+IF(G$18&gt;=D46,0,IF(G$20&lt;=D46,$G$15-F45-F44-F43,IF(G$20&gt;=D46,IF(G$18&lt;=D46,D46-G$18-F45-F44-F43,0))))</f>
        <v>0</v>
      </c>
      <c r="G46" s="201">
        <f>+IF($G$15&lt;=F45,0,IF($G$15-F46-F45&gt;0,F46*E46,($G$15-F45)*E46))</f>
        <v>0</v>
      </c>
    </row>
    <row r="47" spans="2:8" x14ac:dyDescent="0.25">
      <c r="C47" s="205">
        <v>75000</v>
      </c>
      <c r="D47" s="206"/>
      <c r="E47" s="207">
        <v>0.43</v>
      </c>
      <c r="F47" s="208">
        <f>+IF(G$20&lt;=C47,0,IF(G$18&gt;=C47,(G$20-C47+C47-G$18),+((G$18+$G$15)-C47)))</f>
        <v>0</v>
      </c>
      <c r="G47" s="209">
        <f>+IF($G$15&lt;=F46,0,IF($G$15-F47-F46&gt;0,F47*E47,($G$15-F46)*E47))</f>
        <v>0</v>
      </c>
    </row>
    <row r="48" spans="2:8" x14ac:dyDescent="0.25">
      <c r="F48" s="23" t="s">
        <v>195</v>
      </c>
      <c r="G48" s="210">
        <f>SUM(G43:G47)</f>
        <v>-13350.558533333335</v>
      </c>
      <c r="H48" s="228">
        <f>+G48/G15</f>
        <v>0.23</v>
      </c>
    </row>
    <row r="49" spans="4:8" ht="15.75" thickBot="1" x14ac:dyDescent="0.3"/>
    <row r="50" spans="4:8" x14ac:dyDescent="0.25">
      <c r="D50" s="265" t="s">
        <v>307</v>
      </c>
      <c r="E50" s="266"/>
      <c r="F50" s="267"/>
      <c r="G50" s="194"/>
      <c r="H50" s="213" t="str">
        <f>+H14</f>
        <v>ANNO 3</v>
      </c>
    </row>
    <row r="51" spans="4:8" x14ac:dyDescent="0.25">
      <c r="D51" s="195" t="s">
        <v>308</v>
      </c>
      <c r="E51" s="196" t="s">
        <v>309</v>
      </c>
      <c r="F51" s="196" t="s">
        <v>310</v>
      </c>
      <c r="G51" s="196" t="s">
        <v>311</v>
      </c>
      <c r="H51" s="196" t="s">
        <v>312</v>
      </c>
    </row>
    <row r="52" spans="4:8" x14ac:dyDescent="0.25">
      <c r="D52" s="197">
        <v>0</v>
      </c>
      <c r="E52" s="198">
        <v>15000</v>
      </c>
      <c r="F52" s="199">
        <v>0.23</v>
      </c>
      <c r="G52" s="200">
        <f>+IF(H$18&gt;=E52,0,IF(H$20&lt;=E52,$H$15,IF(H$20&gt;=E52,IF(H$18&lt;E52,E52-H$18,0))))</f>
        <v>0</v>
      </c>
      <c r="H52" s="201">
        <f>+IF($H$15&lt;G52,$H$15*F52,G52*F52)</f>
        <v>-12323.78443126389</v>
      </c>
    </row>
    <row r="53" spans="4:8" x14ac:dyDescent="0.25">
      <c r="D53" s="202">
        <v>15000</v>
      </c>
      <c r="E53" s="203">
        <v>28000</v>
      </c>
      <c r="F53" s="204">
        <v>0.27</v>
      </c>
      <c r="G53" s="200">
        <f>+IF(H$18&gt;=E53,0,IF(H$20&lt;=E53,$H$15-G52,IF(H$20&gt;=E53,IF(H$18&lt;E53,E53-H$18-G52,0))))</f>
        <v>-53581.67144027778</v>
      </c>
      <c r="H53" s="201">
        <f>+IF($H$15&lt;=G52,0,IF($H$15-G53-G52&gt;0,(G53*F53),($H$15-G52)*F53))</f>
        <v>0</v>
      </c>
    </row>
    <row r="54" spans="4:8" x14ac:dyDescent="0.25">
      <c r="D54" s="202">
        <v>28000</v>
      </c>
      <c r="E54" s="203">
        <v>55000</v>
      </c>
      <c r="F54" s="204">
        <v>0.38</v>
      </c>
      <c r="G54" s="200">
        <f>+IF(H$18&gt;=E54,0,IF(H$20&lt;=E54,$H$15-G53-G52,IF(H$20&gt;=E54,IF(H$18&lt;E54,E54-H$18-G53-G52,0))))</f>
        <v>0</v>
      </c>
      <c r="H54" s="201">
        <f>+IF($H$15&lt;=G53,0,IF($H$15-G54-G53&gt;0,G54*F54,$H$15-G53)*F54)</f>
        <v>0</v>
      </c>
    </row>
    <row r="55" spans="4:8" x14ac:dyDescent="0.25">
      <c r="D55" s="202">
        <v>55000</v>
      </c>
      <c r="E55" s="203">
        <v>75000</v>
      </c>
      <c r="F55" s="204">
        <v>0.41</v>
      </c>
      <c r="G55" s="200">
        <f>+IF(H$18&gt;=E55,0,IF(H$20&lt;=E55,$H$15-G54-G53-G52,IF(H$20&gt;=E55,IF(H$18&lt;=E55,E55-H$18-G54-G53-G52,0))))</f>
        <v>0</v>
      </c>
      <c r="H55" s="201">
        <f>+IF($H$15&lt;=G54,0,IF($H$15-G55-G54&gt;0,G55*F55,($H$15-G54)*F55))</f>
        <v>0</v>
      </c>
    </row>
    <row r="56" spans="4:8" x14ac:dyDescent="0.25">
      <c r="D56" s="205">
        <v>75000</v>
      </c>
      <c r="E56" s="206"/>
      <c r="F56" s="207">
        <v>0.43</v>
      </c>
      <c r="G56" s="208">
        <f>+IF(H$20&lt;=D56,0,IF(H$18&gt;=D56,(H$20-D56+D56-H$18),+((H$18+$H$15)-D56)))</f>
        <v>0</v>
      </c>
      <c r="H56" s="209">
        <f>+IF($H$15&lt;=G55,0,IF($H$15-G56-G55&gt;0,G56*F56,($H$15-G55)*F56))</f>
        <v>0</v>
      </c>
    </row>
    <row r="57" spans="4:8" x14ac:dyDescent="0.25">
      <c r="G57" s="23" t="s">
        <v>195</v>
      </c>
      <c r="H57" s="210">
        <f>SUM(H52:H56)</f>
        <v>-12323.78443126389</v>
      </c>
    </row>
  </sheetData>
  <mergeCells count="3">
    <mergeCell ref="B32:D32"/>
    <mergeCell ref="C41:E41"/>
    <mergeCell ref="D50:F5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W39"/>
  <sheetViews>
    <sheetView showGridLines="0" workbookViewId="0">
      <selection activeCell="B22" sqref="B22"/>
    </sheetView>
  </sheetViews>
  <sheetFormatPr defaultColWidth="13.5703125" defaultRowHeight="15" x14ac:dyDescent="0.25"/>
  <cols>
    <col min="1" max="1" width="32.7109375" bestFit="1" customWidth="1"/>
    <col min="2" max="2" width="10.5703125" bestFit="1" customWidth="1"/>
  </cols>
  <sheetData>
    <row r="1" spans="1:37" ht="15.75" thickBot="1" x14ac:dyDescent="0.3"/>
    <row r="2" spans="1:37" ht="16.5" thickTop="1" thickBot="1" x14ac:dyDescent="0.3">
      <c r="A2" s="144" t="s">
        <v>289</v>
      </c>
      <c r="B2" s="214">
        <v>0.27</v>
      </c>
    </row>
    <row r="3" spans="1:37" ht="15.75" thickTop="1" x14ac:dyDescent="0.25"/>
    <row r="4" spans="1:37" ht="15.75" thickBot="1" x14ac:dyDescent="0.3"/>
    <row r="5" spans="1:37" ht="16.5" thickTop="1" thickBot="1" x14ac:dyDescent="0.3">
      <c r="B5" s="165" t="str">
        <f>+CEanno!C6</f>
        <v>ANNO 1</v>
      </c>
      <c r="C5" s="165" t="str">
        <f>+CEanno!D6</f>
        <v>ANNO 2</v>
      </c>
      <c r="D5" s="165" t="str">
        <f>+CEanno!E6</f>
        <v>ANNO 3</v>
      </c>
      <c r="E5" s="165" t="str">
        <f>+CEanno!F6</f>
        <v>ANNO 4</v>
      </c>
      <c r="F5" s="165" t="str">
        <f>+CEanno!G6</f>
        <v>ANNO 5</v>
      </c>
      <c r="G5" s="165" t="str">
        <f>+CEanno!H6</f>
        <v>ANNO 6</v>
      </c>
      <c r="H5" s="165" t="str">
        <f>+CEanno!I6</f>
        <v>ANNO 7</v>
      </c>
      <c r="I5" s="165" t="str">
        <f>+CEanno!J6</f>
        <v>ANNO 8</v>
      </c>
      <c r="J5" s="165" t="str">
        <f>+CEanno!K6</f>
        <v>ANNO 9</v>
      </c>
      <c r="K5" s="165" t="str">
        <f>+CEanno!L6</f>
        <v>ANNO 10</v>
      </c>
      <c r="L5" s="165" t="str">
        <f>+CEanno!M6</f>
        <v>ANNO 11</v>
      </c>
      <c r="M5" s="165" t="str">
        <f>+CEanno!N6</f>
        <v>ANNO 12</v>
      </c>
      <c r="N5" s="165" t="str">
        <f>+CEanno!O6</f>
        <v>ANNO 13</v>
      </c>
      <c r="O5" s="165" t="str">
        <f>+CEanno!P6</f>
        <v>ANNO 14</v>
      </c>
      <c r="P5" s="165" t="str">
        <f>+CEanno!Q6</f>
        <v>ANNO 15</v>
      </c>
      <c r="Q5" s="165" t="str">
        <f>+CEanno!R6</f>
        <v>ANNO 16</v>
      </c>
      <c r="R5" s="165" t="str">
        <f>+CEanno!S6</f>
        <v>ANNO 17</v>
      </c>
      <c r="S5" s="165" t="str">
        <f>+CEanno!T6</f>
        <v>ANNO 18</v>
      </c>
      <c r="T5" s="165" t="str">
        <f>+CEanno!U6</f>
        <v>ANNO 19</v>
      </c>
      <c r="U5" s="165" t="str">
        <f>+CEanno!V6</f>
        <v>ANNO 20</v>
      </c>
      <c r="V5" s="165" t="str">
        <f>+CEanno!W6</f>
        <v>ANNO 21</v>
      </c>
      <c r="W5" s="165" t="str">
        <f>+CEanno!X6</f>
        <v>ANNO 22</v>
      </c>
      <c r="X5" s="165" t="str">
        <f>+CEanno!Y6</f>
        <v>ANNO 23</v>
      </c>
      <c r="Y5" s="165" t="str">
        <f>+CEanno!Z6</f>
        <v>ANNO 24</v>
      </c>
      <c r="Z5" s="165" t="str">
        <f>+CEanno!AA6</f>
        <v>ANNO 25</v>
      </c>
      <c r="AA5" s="165" t="str">
        <f>+CEanno!AB6</f>
        <v>ANNO 26</v>
      </c>
      <c r="AB5" s="165" t="str">
        <f>+CEanno!AC6</f>
        <v>ANNO 27</v>
      </c>
      <c r="AC5" s="165" t="str">
        <f>+CEanno!AD6</f>
        <v>ANNO 28</v>
      </c>
      <c r="AD5" s="165" t="str">
        <f>+CEanno!AE6</f>
        <v>ANNO 29</v>
      </c>
      <c r="AE5" s="165" t="str">
        <f>+CEanno!AF6</f>
        <v>ANNO 30</v>
      </c>
      <c r="AF5" s="165" t="str">
        <f>+CEanno!AG6</f>
        <v>ANNO 31</v>
      </c>
      <c r="AG5" s="165" t="str">
        <f>+CEanno!AH6</f>
        <v>ANNO 32</v>
      </c>
      <c r="AH5" s="165" t="str">
        <f>+CEanno!AI6</f>
        <v>ANNO 33</v>
      </c>
      <c r="AI5" s="165" t="str">
        <f>+CEanno!AJ6</f>
        <v>ANNO 34</v>
      </c>
      <c r="AJ5" s="165" t="str">
        <f>+CEanno!AK6</f>
        <v>ANNO 35</v>
      </c>
      <c r="AK5" s="165" t="str">
        <f>+CEanno!AL6</f>
        <v>ANNO 36</v>
      </c>
    </row>
    <row r="6" spans="1:37" ht="16.5" thickTop="1" thickBot="1" x14ac:dyDescent="0.3">
      <c r="A6" s="144" t="s">
        <v>300</v>
      </c>
      <c r="B6" s="134">
        <f>+CEanno!C72</f>
        <v>-88932</v>
      </c>
      <c r="C6" s="134">
        <f>+CEanno!D72</f>
        <v>-116091.81333333334</v>
      </c>
      <c r="D6" s="134">
        <f>+CEanno!E72</f>
        <v>-107163.34288055556</v>
      </c>
      <c r="E6" s="134">
        <f>+CEanno!F72</f>
        <v>-109883.15461311808</v>
      </c>
      <c r="F6" s="134">
        <f>+CEanno!G72</f>
        <v>-110292.24532676245</v>
      </c>
      <c r="G6" s="134">
        <f>+CEanno!H72</f>
        <v>-110484.59598420253</v>
      </c>
      <c r="H6" s="134">
        <f>+CEanno!I72</f>
        <v>-110894.33037340122</v>
      </c>
      <c r="I6" s="134">
        <f>+CEanno!J72</f>
        <v>-111311.90618099029</v>
      </c>
      <c r="J6" s="134">
        <f>+CEanno!K72</f>
        <v>-111694.94790499566</v>
      </c>
      <c r="K6" s="134">
        <f>+CEanno!L72</f>
        <v>-112085.19053342892</v>
      </c>
      <c r="L6" s="134">
        <f>+CEanno!M72</f>
        <v>-112482.72930231171</v>
      </c>
      <c r="M6" s="134">
        <f>+CEanno!N72</f>
        <v>-112887.51119634985</v>
      </c>
      <c r="N6" s="134">
        <f>+CEanno!O72</f>
        <v>-123299.52213372703</v>
      </c>
      <c r="O6" s="134">
        <f>+CEanno!P72</f>
        <v>-123718.74007395841</v>
      </c>
      <c r="P6" s="134">
        <f>+CEanno!Q72</f>
        <v>-123911.05081988312</v>
      </c>
      <c r="Q6" s="134">
        <f>+CEanno!R72</f>
        <v>-124329.10541561795</v>
      </c>
      <c r="R6" s="134">
        <f>+CEanno!S72</f>
        <v>-124754.70771554472</v>
      </c>
      <c r="S6" s="134">
        <f>+CEanno!T72</f>
        <v>-125187.04325384166</v>
      </c>
      <c r="T6" s="134">
        <f>+CEanno!U72</f>
        <v>-125626.28295060653</v>
      </c>
      <c r="U6" s="134">
        <f>+CEanno!V72</f>
        <v>-126072.34262564473</v>
      </c>
      <c r="V6" s="134">
        <f>+CEanno!W72</f>
        <v>-126549.57025756878</v>
      </c>
      <c r="W6" s="134">
        <f>+CEanno!X72</f>
        <v>-127129.25650605191</v>
      </c>
      <c r="X6" s="134">
        <f>+CEanno!Y72</f>
        <v>-127714.21109728448</v>
      </c>
      <c r="Y6" s="134">
        <f>+CEanno!Z72</f>
        <v>-128304.21878410711</v>
      </c>
      <c r="Z6" s="134">
        <f>+CEanno!AA72</f>
        <v>-128869.10596552625</v>
      </c>
      <c r="AA6" s="134">
        <f>+CEanno!AB72</f>
        <v>-129468.21632398374</v>
      </c>
      <c r="AB6" s="134">
        <f>+CEanno!AC72</f>
        <v>-131071.7694673072</v>
      </c>
      <c r="AC6" s="134">
        <f>+CEanno!AD72</f>
        <v>-129963.39392361822</v>
      </c>
      <c r="AD6" s="134">
        <f>+CEanno!AE72</f>
        <v>-130715.19175712352</v>
      </c>
      <c r="AE6" s="134">
        <f>+CEanno!AF72</f>
        <v>-131480.28790746507</v>
      </c>
      <c r="AF6" s="134">
        <f>+CEanno!AG72</f>
        <v>-132257.31276995465</v>
      </c>
      <c r="AG6" s="134">
        <f>+CEanno!AH72</f>
        <v>-133046.86702233623</v>
      </c>
      <c r="AH6" s="134">
        <f>+CEanno!AI72</f>
        <v>-133849.1395850878</v>
      </c>
      <c r="AI6" s="134">
        <f>+CEanno!AJ72</f>
        <v>-134664.32167048182</v>
      </c>
      <c r="AJ6" s="134">
        <f>+CEanno!AK72</f>
        <v>-135492.60745379177</v>
      </c>
      <c r="AK6" s="134">
        <f>+CEanno!AL72</f>
        <v>-136334.19402338745</v>
      </c>
    </row>
    <row r="7" spans="1:37" ht="16.5" thickTop="1" thickBot="1" x14ac:dyDescent="0.3"/>
    <row r="8" spans="1:37" ht="16.5" thickTop="1" thickBot="1" x14ac:dyDescent="0.3">
      <c r="A8" s="144" t="s">
        <v>301</v>
      </c>
      <c r="B8" s="134">
        <f>+M_Investimenti!H203</f>
        <v>-90000</v>
      </c>
      <c r="C8" s="134">
        <f>+M_Investimenti!I203</f>
        <v>-126000</v>
      </c>
      <c r="D8" s="134">
        <f>+M_Investimenti!J203</f>
        <v>-126000</v>
      </c>
      <c r="E8" s="134">
        <f>+M_Investimenti!K203</f>
        <v>-126000</v>
      </c>
      <c r="F8" s="134">
        <f>+M_Investimenti!L203</f>
        <v>-126000</v>
      </c>
      <c r="G8" s="134">
        <f>+M_Investimenti!M203</f>
        <v>-126000</v>
      </c>
      <c r="H8" s="134">
        <f>+M_Investimenti!N203</f>
        <v>-126000</v>
      </c>
      <c r="I8" s="134">
        <f>+M_Investimenti!O203</f>
        <v>-126000</v>
      </c>
      <c r="J8" s="134">
        <f>+M_Investimenti!P203</f>
        <v>-126000</v>
      </c>
      <c r="K8" s="134">
        <f>+M_Investimenti!Q203</f>
        <v>-126000</v>
      </c>
      <c r="L8" s="134">
        <f>+M_Investimenti!R203</f>
        <v>-126000</v>
      </c>
      <c r="M8" s="134">
        <f>+M_Investimenti!S203</f>
        <v>-126000</v>
      </c>
      <c r="N8" s="134">
        <f>+M_Investimenti!T203</f>
        <v>-126000</v>
      </c>
      <c r="O8" s="134">
        <f>+M_Investimenti!U203</f>
        <v>-126000</v>
      </c>
      <c r="P8" s="134">
        <f>+M_Investimenti!V203</f>
        <v>-126000</v>
      </c>
      <c r="Q8" s="134">
        <f>+M_Investimenti!W203</f>
        <v>-126000</v>
      </c>
      <c r="R8" s="134">
        <f>+M_Investimenti!X203</f>
        <v>-126000</v>
      </c>
      <c r="S8" s="134">
        <f>+M_Investimenti!Y203</f>
        <v>-126000</v>
      </c>
      <c r="T8" s="134">
        <f>+M_Investimenti!Z203</f>
        <v>-126000</v>
      </c>
      <c r="U8" s="134">
        <f>+M_Investimenti!AA203</f>
        <v>-126000</v>
      </c>
      <c r="V8" s="134">
        <f>+M_Investimenti!AB203</f>
        <v>-126000</v>
      </c>
      <c r="W8" s="134">
        <f>+M_Investimenti!AC203</f>
        <v>-126000</v>
      </c>
      <c r="X8" s="134">
        <f>+M_Investimenti!AD203</f>
        <v>-126000</v>
      </c>
      <c r="Y8" s="134">
        <f>+M_Investimenti!AE203</f>
        <v>-126000</v>
      </c>
      <c r="Z8" s="134">
        <f>+M_Investimenti!AF203</f>
        <v>-126000</v>
      </c>
      <c r="AA8" s="134">
        <f>+M_Investimenti!AG203</f>
        <v>-126000</v>
      </c>
      <c r="AB8" s="134">
        <f>+M_Investimenti!AH203</f>
        <v>-126000</v>
      </c>
      <c r="AC8" s="134">
        <f>+M_Investimenti!AI203</f>
        <v>-126000</v>
      </c>
      <c r="AD8" s="134">
        <f>+M_Investimenti!AJ203</f>
        <v>-126000</v>
      </c>
      <c r="AE8" s="134">
        <f>+M_Investimenti!AK203</f>
        <v>-126000</v>
      </c>
      <c r="AF8" s="134">
        <f>+M_Investimenti!AL203</f>
        <v>-126000</v>
      </c>
      <c r="AG8" s="134">
        <f>+M_Investimenti!AM203</f>
        <v>-126000</v>
      </c>
      <c r="AH8" s="134">
        <f>+M_Investimenti!AN203</f>
        <v>-126000</v>
      </c>
      <c r="AI8" s="134">
        <f>+M_Investimenti!AO203</f>
        <v>-126000</v>
      </c>
      <c r="AJ8" s="134">
        <f>+M_Investimenti!AP203</f>
        <v>-126000</v>
      </c>
      <c r="AK8" s="134">
        <f>+M_Investimenti!AQ203</f>
        <v>-126000</v>
      </c>
    </row>
    <row r="9" spans="1:37" ht="16.5" thickTop="1" thickBot="1" x14ac:dyDescent="0.3"/>
    <row r="10" spans="1:37" ht="16.5" thickTop="1" thickBot="1" x14ac:dyDescent="0.3">
      <c r="A10" s="144" t="s">
        <v>292</v>
      </c>
      <c r="B10" s="147">
        <f>+B6+B8</f>
        <v>-178932</v>
      </c>
      <c r="C10" s="147">
        <f t="shared" ref="C10:AK10" si="0">+C6+C8</f>
        <v>-242091.81333333335</v>
      </c>
      <c r="D10" s="147">
        <f t="shared" si="0"/>
        <v>-233163.34288055554</v>
      </c>
      <c r="E10" s="147">
        <f t="shared" si="0"/>
        <v>-235883.15461311809</v>
      </c>
      <c r="F10" s="147">
        <f t="shared" si="0"/>
        <v>-236292.24532676244</v>
      </c>
      <c r="G10" s="147">
        <f t="shared" si="0"/>
        <v>-236484.59598420252</v>
      </c>
      <c r="H10" s="147">
        <f t="shared" si="0"/>
        <v>-236894.33037340123</v>
      </c>
      <c r="I10" s="147">
        <f t="shared" si="0"/>
        <v>-237311.90618099028</v>
      </c>
      <c r="J10" s="147">
        <f t="shared" si="0"/>
        <v>-237694.94790499564</v>
      </c>
      <c r="K10" s="147">
        <f t="shared" si="0"/>
        <v>-238085.19053342892</v>
      </c>
      <c r="L10" s="147">
        <f t="shared" si="0"/>
        <v>-238482.72930231172</v>
      </c>
      <c r="M10" s="147">
        <f t="shared" si="0"/>
        <v>-238887.51119634986</v>
      </c>
      <c r="N10" s="147">
        <f t="shared" si="0"/>
        <v>-249299.52213372703</v>
      </c>
      <c r="O10" s="147">
        <f t="shared" si="0"/>
        <v>-249718.74007395841</v>
      </c>
      <c r="P10" s="147">
        <f t="shared" si="0"/>
        <v>-249911.05081988312</v>
      </c>
      <c r="Q10" s="147">
        <f t="shared" si="0"/>
        <v>-250329.10541561793</v>
      </c>
      <c r="R10" s="147">
        <f t="shared" si="0"/>
        <v>-250754.70771554473</v>
      </c>
      <c r="S10" s="147">
        <f t="shared" si="0"/>
        <v>-251187.04325384166</v>
      </c>
      <c r="T10" s="147">
        <f t="shared" si="0"/>
        <v>-251626.28295060655</v>
      </c>
      <c r="U10" s="147">
        <f t="shared" si="0"/>
        <v>-252072.34262564473</v>
      </c>
      <c r="V10" s="147">
        <f t="shared" si="0"/>
        <v>-252549.57025756879</v>
      </c>
      <c r="W10" s="147">
        <f t="shared" si="0"/>
        <v>-253129.25650605193</v>
      </c>
      <c r="X10" s="147">
        <f t="shared" si="0"/>
        <v>-253714.21109728448</v>
      </c>
      <c r="Y10" s="147">
        <f t="shared" si="0"/>
        <v>-254304.21878410713</v>
      </c>
      <c r="Z10" s="147">
        <f t="shared" si="0"/>
        <v>-254869.10596552625</v>
      </c>
      <c r="AA10" s="147">
        <f t="shared" si="0"/>
        <v>-255468.21632398374</v>
      </c>
      <c r="AB10" s="147">
        <f t="shared" si="0"/>
        <v>-257071.7694673072</v>
      </c>
      <c r="AC10" s="147">
        <f t="shared" si="0"/>
        <v>-255963.39392361822</v>
      </c>
      <c r="AD10" s="147">
        <f t="shared" si="0"/>
        <v>-256715.19175712351</v>
      </c>
      <c r="AE10" s="147">
        <f t="shared" si="0"/>
        <v>-257480.28790746507</v>
      </c>
      <c r="AF10" s="147">
        <f t="shared" si="0"/>
        <v>-258257.31276995465</v>
      </c>
      <c r="AG10" s="147">
        <f t="shared" si="0"/>
        <v>-259046.86702233623</v>
      </c>
      <c r="AH10" s="147">
        <f t="shared" si="0"/>
        <v>-259849.1395850878</v>
      </c>
      <c r="AI10" s="147">
        <f t="shared" si="0"/>
        <v>-260664.32167048182</v>
      </c>
      <c r="AJ10" s="147">
        <f t="shared" si="0"/>
        <v>-261492.60745379177</v>
      </c>
      <c r="AK10" s="147">
        <f t="shared" si="0"/>
        <v>-262334.19402338745</v>
      </c>
    </row>
    <row r="11" spans="1:37" ht="16.5" thickTop="1" thickBot="1" x14ac:dyDescent="0.3">
      <c r="A11" s="23"/>
    </row>
    <row r="12" spans="1:37" ht="16.5" thickTop="1" thickBot="1" x14ac:dyDescent="0.3">
      <c r="A12" s="144" t="s">
        <v>293</v>
      </c>
      <c r="B12" s="147">
        <f>+B10</f>
        <v>-178932</v>
      </c>
      <c r="C12" s="147">
        <f t="shared" ref="C12:AK12" si="1">+C10</f>
        <v>-242091.81333333335</v>
      </c>
      <c r="D12" s="147">
        <f t="shared" si="1"/>
        <v>-233163.34288055554</v>
      </c>
      <c r="E12" s="147">
        <f t="shared" si="1"/>
        <v>-235883.15461311809</v>
      </c>
      <c r="F12" s="147">
        <f t="shared" si="1"/>
        <v>-236292.24532676244</v>
      </c>
      <c r="G12" s="147">
        <f t="shared" si="1"/>
        <v>-236484.59598420252</v>
      </c>
      <c r="H12" s="147">
        <f t="shared" si="1"/>
        <v>-236894.33037340123</v>
      </c>
      <c r="I12" s="147">
        <f t="shared" si="1"/>
        <v>-237311.90618099028</v>
      </c>
      <c r="J12" s="147">
        <f t="shared" si="1"/>
        <v>-237694.94790499564</v>
      </c>
      <c r="K12" s="147">
        <f t="shared" si="1"/>
        <v>-238085.19053342892</v>
      </c>
      <c r="L12" s="147">
        <f t="shared" si="1"/>
        <v>-238482.72930231172</v>
      </c>
      <c r="M12" s="147">
        <f t="shared" si="1"/>
        <v>-238887.51119634986</v>
      </c>
      <c r="N12" s="147">
        <f t="shared" si="1"/>
        <v>-249299.52213372703</v>
      </c>
      <c r="O12" s="147">
        <f t="shared" si="1"/>
        <v>-249718.74007395841</v>
      </c>
      <c r="P12" s="147">
        <f t="shared" si="1"/>
        <v>-249911.05081988312</v>
      </c>
      <c r="Q12" s="147">
        <f t="shared" si="1"/>
        <v>-250329.10541561793</v>
      </c>
      <c r="R12" s="147">
        <f t="shared" si="1"/>
        <v>-250754.70771554473</v>
      </c>
      <c r="S12" s="147">
        <f t="shared" si="1"/>
        <v>-251187.04325384166</v>
      </c>
      <c r="T12" s="147">
        <f t="shared" si="1"/>
        <v>-251626.28295060655</v>
      </c>
      <c r="U12" s="147">
        <f t="shared" si="1"/>
        <v>-252072.34262564473</v>
      </c>
      <c r="V12" s="147">
        <f t="shared" si="1"/>
        <v>-252549.57025756879</v>
      </c>
      <c r="W12" s="147">
        <f t="shared" si="1"/>
        <v>-253129.25650605193</v>
      </c>
      <c r="X12" s="147">
        <f t="shared" si="1"/>
        <v>-253714.21109728448</v>
      </c>
      <c r="Y12" s="147">
        <f t="shared" si="1"/>
        <v>-254304.21878410713</v>
      </c>
      <c r="Z12" s="147">
        <f t="shared" si="1"/>
        <v>-254869.10596552625</v>
      </c>
      <c r="AA12" s="147">
        <f t="shared" si="1"/>
        <v>-255468.21632398374</v>
      </c>
      <c r="AB12" s="147">
        <f t="shared" si="1"/>
        <v>-257071.7694673072</v>
      </c>
      <c r="AC12" s="147">
        <f t="shared" si="1"/>
        <v>-255963.39392361822</v>
      </c>
      <c r="AD12" s="147">
        <f t="shared" si="1"/>
        <v>-256715.19175712351</v>
      </c>
      <c r="AE12" s="147">
        <f t="shared" si="1"/>
        <v>-257480.28790746507</v>
      </c>
      <c r="AF12" s="147">
        <f t="shared" si="1"/>
        <v>-258257.31276995465</v>
      </c>
      <c r="AG12" s="147">
        <f t="shared" si="1"/>
        <v>-259046.86702233623</v>
      </c>
      <c r="AH12" s="147">
        <f t="shared" si="1"/>
        <v>-259849.1395850878</v>
      </c>
      <c r="AI12" s="147">
        <f t="shared" si="1"/>
        <v>-260664.32167048182</v>
      </c>
      <c r="AJ12" s="147">
        <f t="shared" si="1"/>
        <v>-261492.60745379177</v>
      </c>
      <c r="AK12" s="147">
        <f t="shared" si="1"/>
        <v>-262334.19402338745</v>
      </c>
    </row>
    <row r="13" spans="1:37" ht="16.5" thickTop="1" thickBot="1" x14ac:dyDescent="0.3"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</row>
    <row r="14" spans="1:37" ht="16.5" thickTop="1" thickBot="1" x14ac:dyDescent="0.3">
      <c r="A14" s="181" t="s">
        <v>294</v>
      </c>
      <c r="B14" s="147">
        <f>+$B$2*B12</f>
        <v>-48311.640000000007</v>
      </c>
      <c r="C14" s="147">
        <f t="shared" ref="C14:AK14" si="2">+$B$2*C12</f>
        <v>-65364.789600000011</v>
      </c>
      <c r="D14" s="147">
        <f t="shared" si="2"/>
        <v>-62954.102577750004</v>
      </c>
      <c r="E14" s="147">
        <f t="shared" si="2"/>
        <v>-63688.45174554189</v>
      </c>
      <c r="F14" s="147">
        <f t="shared" si="2"/>
        <v>-63798.906238225863</v>
      </c>
      <c r="G14" s="147">
        <f t="shared" si="2"/>
        <v>-63850.840915734683</v>
      </c>
      <c r="H14" s="147">
        <f t="shared" si="2"/>
        <v>-63961.469200818334</v>
      </c>
      <c r="I14" s="147">
        <f t="shared" si="2"/>
        <v>-64074.214668867382</v>
      </c>
      <c r="J14" s="147">
        <f t="shared" si="2"/>
        <v>-64177.635934348829</v>
      </c>
      <c r="K14" s="147">
        <f t="shared" si="2"/>
        <v>-64283.001444025809</v>
      </c>
      <c r="L14" s="147">
        <f t="shared" si="2"/>
        <v>-64390.336911624167</v>
      </c>
      <c r="M14" s="147">
        <f t="shared" si="2"/>
        <v>-64499.628023014469</v>
      </c>
      <c r="N14" s="147">
        <f t="shared" si="2"/>
        <v>-67310.870976106307</v>
      </c>
      <c r="O14" s="147">
        <f t="shared" si="2"/>
        <v>-67424.059819968781</v>
      </c>
      <c r="P14" s="147">
        <f t="shared" si="2"/>
        <v>-67475.983721368451</v>
      </c>
      <c r="Q14" s="147">
        <f t="shared" si="2"/>
        <v>-67588.858462216842</v>
      </c>
      <c r="R14" s="147">
        <f t="shared" si="2"/>
        <v>-67703.771083197076</v>
      </c>
      <c r="S14" s="147">
        <f t="shared" si="2"/>
        <v>-67820.501678537257</v>
      </c>
      <c r="T14" s="147">
        <f t="shared" si="2"/>
        <v>-67939.096396663779</v>
      </c>
      <c r="U14" s="147">
        <f t="shared" si="2"/>
        <v>-68059.53250892408</v>
      </c>
      <c r="V14" s="147">
        <f t="shared" si="2"/>
        <v>-68188.383969543574</v>
      </c>
      <c r="W14" s="147">
        <f t="shared" si="2"/>
        <v>-68344.899256634031</v>
      </c>
      <c r="X14" s="147">
        <f t="shared" si="2"/>
        <v>-68502.836996266808</v>
      </c>
      <c r="Y14" s="147">
        <f t="shared" si="2"/>
        <v>-68662.139071708923</v>
      </c>
      <c r="Z14" s="147">
        <f t="shared" si="2"/>
        <v>-68814.658610692088</v>
      </c>
      <c r="AA14" s="147">
        <f t="shared" si="2"/>
        <v>-68976.418407475619</v>
      </c>
      <c r="AB14" s="147">
        <f t="shared" si="2"/>
        <v>-69409.377756172951</v>
      </c>
      <c r="AC14" s="147">
        <f t="shared" si="2"/>
        <v>-69110.116359376931</v>
      </c>
      <c r="AD14" s="147">
        <f t="shared" si="2"/>
        <v>-69313.101774423354</v>
      </c>
      <c r="AE14" s="147">
        <f t="shared" si="2"/>
        <v>-69519.677735015575</v>
      </c>
      <c r="AF14" s="147">
        <f t="shared" si="2"/>
        <v>-69729.474447887755</v>
      </c>
      <c r="AG14" s="147">
        <f t="shared" si="2"/>
        <v>-69942.65409603079</v>
      </c>
      <c r="AH14" s="147">
        <f t="shared" si="2"/>
        <v>-70159.267687973712</v>
      </c>
      <c r="AI14" s="147">
        <f t="shared" si="2"/>
        <v>-70379.366851030092</v>
      </c>
      <c r="AJ14" s="147">
        <f t="shared" si="2"/>
        <v>-70603.004012523787</v>
      </c>
      <c r="AK14" s="147">
        <f t="shared" si="2"/>
        <v>-70830.232386314616</v>
      </c>
    </row>
    <row r="15" spans="1:37" ht="16.5" thickTop="1" thickBot="1" x14ac:dyDescent="0.3"/>
    <row r="16" spans="1:37" ht="16.5" thickTop="1" thickBot="1" x14ac:dyDescent="0.3">
      <c r="A16" s="144" t="s">
        <v>295</v>
      </c>
      <c r="C16" s="134">
        <f>+B14</f>
        <v>-48311.640000000007</v>
      </c>
      <c r="D16" s="134">
        <f>+C14-C17-C18</f>
        <v>-17053.149600000004</v>
      </c>
      <c r="E16" s="134">
        <f t="shared" ref="E16:AK16" si="3">+D14-D17-D18</f>
        <v>2410.6870222500002</v>
      </c>
      <c r="F16" s="134">
        <f t="shared" si="3"/>
        <v>-734.34916779188643</v>
      </c>
      <c r="G16" s="134">
        <f t="shared" si="3"/>
        <v>-110.45449268397351</v>
      </c>
      <c r="H16" s="134">
        <f t="shared" si="3"/>
        <v>-51.934677508819732</v>
      </c>
      <c r="I16" s="134">
        <f t="shared" si="3"/>
        <v>-110.62828508364328</v>
      </c>
      <c r="J16" s="134">
        <f t="shared" si="3"/>
        <v>-112.74546804904821</v>
      </c>
      <c r="K16" s="134">
        <f t="shared" si="3"/>
        <v>-103.42126548144734</v>
      </c>
      <c r="L16" s="134">
        <f t="shared" si="3"/>
        <v>-105.36550967697985</v>
      </c>
      <c r="M16" s="134">
        <f t="shared" si="3"/>
        <v>-107.33546759835735</v>
      </c>
      <c r="N16" s="134">
        <f t="shared" si="3"/>
        <v>-109.29111139030283</v>
      </c>
      <c r="O16" s="134">
        <f t="shared" si="3"/>
        <v>-2811.2429530918307</v>
      </c>
      <c r="P16" s="134">
        <f t="shared" si="3"/>
        <v>-113.18884386247373</v>
      </c>
      <c r="Q16" s="134">
        <f t="shared" si="3"/>
        <v>-51.923901399670285</v>
      </c>
      <c r="R16" s="134">
        <f t="shared" si="3"/>
        <v>-112.87474084838323</v>
      </c>
      <c r="S16" s="134">
        <f t="shared" si="3"/>
        <v>-114.91262098023435</v>
      </c>
      <c r="T16" s="134">
        <f t="shared" si="3"/>
        <v>-116.73059534018103</v>
      </c>
      <c r="U16" s="134">
        <f t="shared" si="3"/>
        <v>-118.59471812652191</v>
      </c>
      <c r="V16" s="134">
        <f t="shared" si="3"/>
        <v>-120.43611226030771</v>
      </c>
      <c r="W16" s="134">
        <f t="shared" si="3"/>
        <v>-128.85146061948763</v>
      </c>
      <c r="X16" s="134">
        <f t="shared" si="3"/>
        <v>-156.5152870904567</v>
      </c>
      <c r="Y16" s="134">
        <f t="shared" si="3"/>
        <v>-157.93773963277636</v>
      </c>
      <c r="Z16" s="134">
        <f t="shared" si="3"/>
        <v>-159.30207544211589</v>
      </c>
      <c r="AA16" s="134">
        <f t="shared" si="3"/>
        <v>-152.51953898317151</v>
      </c>
      <c r="AB16" s="134">
        <f t="shared" si="3"/>
        <v>-161.75979678353178</v>
      </c>
      <c r="AC16" s="134">
        <f t="shared" si="3"/>
        <v>-432.95934869733901</v>
      </c>
      <c r="AD16" s="134">
        <f t="shared" si="3"/>
        <v>299.26139679601329</v>
      </c>
      <c r="AE16" s="134">
        <f t="shared" si="3"/>
        <v>-202.98541504642344</v>
      </c>
      <c r="AF16" s="134">
        <f t="shared" si="3"/>
        <v>-206.57596059222124</v>
      </c>
      <c r="AG16" s="134">
        <f t="shared" si="3"/>
        <v>-209.79671287217934</v>
      </c>
      <c r="AH16" s="134">
        <f t="shared" si="3"/>
        <v>-213.17964814302832</v>
      </c>
      <c r="AI16" s="134">
        <f t="shared" si="3"/>
        <v>-216.61359194292891</v>
      </c>
      <c r="AJ16" s="134">
        <f t="shared" si="3"/>
        <v>-220.09916305638035</v>
      </c>
      <c r="AK16" s="134">
        <f t="shared" si="3"/>
        <v>-223.63716149369429</v>
      </c>
    </row>
    <row r="17" spans="1:127" ht="16.5" thickTop="1" thickBot="1" x14ac:dyDescent="0.3">
      <c r="A17" s="144" t="s">
        <v>296</v>
      </c>
      <c r="C17" s="134">
        <f>+B14*0.4</f>
        <v>-19324.656000000003</v>
      </c>
      <c r="D17" s="134">
        <f t="shared" ref="D17:AK17" si="4">+C14*0.4</f>
        <v>-26145.915840000005</v>
      </c>
      <c r="E17" s="134">
        <f t="shared" si="4"/>
        <v>-25181.641031100004</v>
      </c>
      <c r="F17" s="134">
        <f t="shared" si="4"/>
        <v>-25475.380698216759</v>
      </c>
      <c r="G17" s="134">
        <f t="shared" si="4"/>
        <v>-25519.562495290345</v>
      </c>
      <c r="H17" s="134">
        <f t="shared" si="4"/>
        <v>-25540.336366293875</v>
      </c>
      <c r="I17" s="134">
        <f t="shared" si="4"/>
        <v>-25584.587680327335</v>
      </c>
      <c r="J17" s="134">
        <f t="shared" si="4"/>
        <v>-25629.685867546956</v>
      </c>
      <c r="K17" s="134">
        <f t="shared" si="4"/>
        <v>-25671.054373739535</v>
      </c>
      <c r="L17" s="134">
        <f t="shared" si="4"/>
        <v>-25713.200577610325</v>
      </c>
      <c r="M17" s="134">
        <f t="shared" si="4"/>
        <v>-25756.134764649669</v>
      </c>
      <c r="N17" s="134">
        <f t="shared" si="4"/>
        <v>-25799.85120920579</v>
      </c>
      <c r="O17" s="134">
        <f t="shared" si="4"/>
        <v>-26924.348390442523</v>
      </c>
      <c r="P17" s="134">
        <f t="shared" si="4"/>
        <v>-26969.623927987515</v>
      </c>
      <c r="Q17" s="134">
        <f t="shared" si="4"/>
        <v>-26990.393488547383</v>
      </c>
      <c r="R17" s="134">
        <f t="shared" si="4"/>
        <v>-27035.54338488674</v>
      </c>
      <c r="S17" s="134">
        <f t="shared" si="4"/>
        <v>-27081.508433278832</v>
      </c>
      <c r="T17" s="134">
        <f t="shared" si="4"/>
        <v>-27128.200671414903</v>
      </c>
      <c r="U17" s="134">
        <f t="shared" si="4"/>
        <v>-27175.638558665512</v>
      </c>
      <c r="V17" s="134">
        <f t="shared" si="4"/>
        <v>-27223.813003569634</v>
      </c>
      <c r="W17" s="134">
        <f t="shared" si="4"/>
        <v>-27275.35358781743</v>
      </c>
      <c r="X17" s="134">
        <f t="shared" si="4"/>
        <v>-27337.959702653614</v>
      </c>
      <c r="Y17" s="134">
        <f t="shared" si="4"/>
        <v>-27401.134798506726</v>
      </c>
      <c r="Z17" s="134">
        <f t="shared" si="4"/>
        <v>-27464.85562868357</v>
      </c>
      <c r="AA17" s="134">
        <f t="shared" si="4"/>
        <v>-27525.863444276838</v>
      </c>
      <c r="AB17" s="134">
        <f t="shared" si="4"/>
        <v>-27590.567362990249</v>
      </c>
      <c r="AC17" s="134">
        <f t="shared" si="4"/>
        <v>-27763.751102469181</v>
      </c>
      <c r="AD17" s="134">
        <f t="shared" si="4"/>
        <v>-27644.046543750774</v>
      </c>
      <c r="AE17" s="134">
        <f t="shared" si="4"/>
        <v>-27725.240709769343</v>
      </c>
      <c r="AF17" s="134">
        <f t="shared" si="4"/>
        <v>-27807.87109400623</v>
      </c>
      <c r="AG17" s="134">
        <f t="shared" si="4"/>
        <v>-27891.789779155104</v>
      </c>
      <c r="AH17" s="134">
        <f t="shared" si="4"/>
        <v>-27977.061638412317</v>
      </c>
      <c r="AI17" s="134">
        <f t="shared" si="4"/>
        <v>-28063.707075189486</v>
      </c>
      <c r="AJ17" s="134">
        <f t="shared" si="4"/>
        <v>-28151.74674041204</v>
      </c>
      <c r="AK17" s="134">
        <f t="shared" si="4"/>
        <v>-28241.201605009515</v>
      </c>
    </row>
    <row r="18" spans="1:127" ht="16.5" thickTop="1" thickBot="1" x14ac:dyDescent="0.3">
      <c r="A18" s="144" t="s">
        <v>297</v>
      </c>
      <c r="C18" s="134">
        <f>+B14*0.6</f>
        <v>-28986.984000000004</v>
      </c>
      <c r="D18" s="134">
        <f t="shared" ref="D18:AK18" si="5">+C14*0.6</f>
        <v>-39218.873760000002</v>
      </c>
      <c r="E18" s="134">
        <f t="shared" si="5"/>
        <v>-37772.461546650004</v>
      </c>
      <c r="F18" s="134">
        <f t="shared" si="5"/>
        <v>-38213.071047325131</v>
      </c>
      <c r="G18" s="134">
        <f t="shared" si="5"/>
        <v>-38279.343742935518</v>
      </c>
      <c r="H18" s="134">
        <f t="shared" si="5"/>
        <v>-38310.504549440811</v>
      </c>
      <c r="I18" s="134">
        <f t="shared" si="5"/>
        <v>-38376.881520490999</v>
      </c>
      <c r="J18" s="134">
        <f t="shared" si="5"/>
        <v>-38444.528801320426</v>
      </c>
      <c r="K18" s="134">
        <f t="shared" si="5"/>
        <v>-38506.581560609295</v>
      </c>
      <c r="L18" s="134">
        <f t="shared" si="5"/>
        <v>-38569.800866415484</v>
      </c>
      <c r="M18" s="134">
        <f t="shared" si="5"/>
        <v>-38634.202146974501</v>
      </c>
      <c r="N18" s="134">
        <f t="shared" si="5"/>
        <v>-38699.776813808683</v>
      </c>
      <c r="O18" s="134">
        <f t="shared" si="5"/>
        <v>-40386.522585663784</v>
      </c>
      <c r="P18" s="134">
        <f t="shared" si="5"/>
        <v>-40454.435891981266</v>
      </c>
      <c r="Q18" s="134">
        <f t="shared" si="5"/>
        <v>-40485.590232821072</v>
      </c>
      <c r="R18" s="134">
        <f t="shared" si="5"/>
        <v>-40553.315077330102</v>
      </c>
      <c r="S18" s="134">
        <f t="shared" si="5"/>
        <v>-40622.262649918244</v>
      </c>
      <c r="T18" s="134">
        <f t="shared" si="5"/>
        <v>-40692.301007122354</v>
      </c>
      <c r="U18" s="134">
        <f t="shared" si="5"/>
        <v>-40763.457837998263</v>
      </c>
      <c r="V18" s="134">
        <f t="shared" si="5"/>
        <v>-40835.719505354449</v>
      </c>
      <c r="W18" s="134">
        <f t="shared" si="5"/>
        <v>-40913.030381726145</v>
      </c>
      <c r="X18" s="134">
        <f t="shared" si="5"/>
        <v>-41006.939553980417</v>
      </c>
      <c r="Y18" s="134">
        <f t="shared" si="5"/>
        <v>-41101.702197760082</v>
      </c>
      <c r="Z18" s="134">
        <f t="shared" si="5"/>
        <v>-41197.28344302535</v>
      </c>
      <c r="AA18" s="134">
        <f t="shared" si="5"/>
        <v>-41288.79516641525</v>
      </c>
      <c r="AB18" s="134">
        <f t="shared" si="5"/>
        <v>-41385.851044485367</v>
      </c>
      <c r="AC18" s="134">
        <f t="shared" si="5"/>
        <v>-41645.626653703766</v>
      </c>
      <c r="AD18" s="134">
        <f t="shared" si="5"/>
        <v>-41466.069815626157</v>
      </c>
      <c r="AE18" s="134">
        <f t="shared" si="5"/>
        <v>-41587.861064654011</v>
      </c>
      <c r="AF18" s="134">
        <f t="shared" si="5"/>
        <v>-41711.806641009345</v>
      </c>
      <c r="AG18" s="134">
        <f t="shared" si="5"/>
        <v>-41837.684668732654</v>
      </c>
      <c r="AH18" s="134">
        <f t="shared" si="5"/>
        <v>-41965.59245761847</v>
      </c>
      <c r="AI18" s="134">
        <f t="shared" si="5"/>
        <v>-42095.560612784226</v>
      </c>
      <c r="AJ18" s="134">
        <f t="shared" si="5"/>
        <v>-42227.620110618052</v>
      </c>
      <c r="AK18" s="134">
        <f t="shared" si="5"/>
        <v>-42361.802407514268</v>
      </c>
    </row>
    <row r="19" spans="1:127" ht="15.75" thickTop="1" x14ac:dyDescent="0.25">
      <c r="A19" s="182" t="s">
        <v>298</v>
      </c>
      <c r="B19" s="183">
        <f>SUM(B16:B18)</f>
        <v>0</v>
      </c>
      <c r="C19" s="183">
        <f>SUM(C16:C18)</f>
        <v>-96623.28</v>
      </c>
      <c r="D19" s="183">
        <f t="shared" ref="D19:AK19" si="6">SUM(D16:D18)</f>
        <v>-82417.939200000008</v>
      </c>
      <c r="E19" s="183">
        <f t="shared" si="6"/>
        <v>-60543.415555500003</v>
      </c>
      <c r="F19" s="183">
        <f t="shared" si="6"/>
        <v>-64422.800913333776</v>
      </c>
      <c r="G19" s="183">
        <f t="shared" si="6"/>
        <v>-63909.360730909837</v>
      </c>
      <c r="H19" s="183">
        <f t="shared" si="6"/>
        <v>-63902.77559324351</v>
      </c>
      <c r="I19" s="183">
        <f t="shared" si="6"/>
        <v>-64072.097485901977</v>
      </c>
      <c r="J19" s="183">
        <f t="shared" si="6"/>
        <v>-64186.96013691643</v>
      </c>
      <c r="K19" s="183">
        <f t="shared" si="6"/>
        <v>-64281.057199830277</v>
      </c>
      <c r="L19" s="183">
        <f t="shared" si="6"/>
        <v>-64388.366953702789</v>
      </c>
      <c r="M19" s="183">
        <f t="shared" si="6"/>
        <v>-64497.672379222524</v>
      </c>
      <c r="N19" s="183">
        <f t="shared" si="6"/>
        <v>-64608.919134404772</v>
      </c>
      <c r="O19" s="183">
        <f t="shared" si="6"/>
        <v>-70122.113929198138</v>
      </c>
      <c r="P19" s="183">
        <f t="shared" si="6"/>
        <v>-67537.248663831255</v>
      </c>
      <c r="Q19" s="183">
        <f t="shared" si="6"/>
        <v>-67527.907622768122</v>
      </c>
      <c r="R19" s="183">
        <f t="shared" si="6"/>
        <v>-67701.733203065232</v>
      </c>
      <c r="S19" s="183">
        <f t="shared" si="6"/>
        <v>-67818.683704177311</v>
      </c>
      <c r="T19" s="183">
        <f t="shared" si="6"/>
        <v>-67937.232273877438</v>
      </c>
      <c r="U19" s="183">
        <f t="shared" si="6"/>
        <v>-68057.691114790301</v>
      </c>
      <c r="V19" s="183">
        <f t="shared" si="6"/>
        <v>-68179.968621184395</v>
      </c>
      <c r="W19" s="183">
        <f t="shared" si="6"/>
        <v>-68317.235430163069</v>
      </c>
      <c r="X19" s="183">
        <f t="shared" si="6"/>
        <v>-68501.414543724488</v>
      </c>
      <c r="Y19" s="183">
        <f t="shared" si="6"/>
        <v>-68660.774735899584</v>
      </c>
      <c r="Z19" s="183">
        <f t="shared" si="6"/>
        <v>-68821.441147151039</v>
      </c>
      <c r="AA19" s="183">
        <f t="shared" si="6"/>
        <v>-68967.178149675252</v>
      </c>
      <c r="AB19" s="183">
        <f t="shared" si="6"/>
        <v>-69138.178204259151</v>
      </c>
      <c r="AC19" s="183">
        <f t="shared" si="6"/>
        <v>-69842.337104870283</v>
      </c>
      <c r="AD19" s="183">
        <f t="shared" si="6"/>
        <v>-68810.854962580925</v>
      </c>
      <c r="AE19" s="183">
        <f t="shared" si="6"/>
        <v>-69516.087189469778</v>
      </c>
      <c r="AF19" s="183">
        <f t="shared" si="6"/>
        <v>-69726.253695607797</v>
      </c>
      <c r="AG19" s="183">
        <f t="shared" si="6"/>
        <v>-69939.271160759934</v>
      </c>
      <c r="AH19" s="183">
        <f t="shared" si="6"/>
        <v>-70155.833744173811</v>
      </c>
      <c r="AI19" s="183">
        <f t="shared" si="6"/>
        <v>-70375.881279916648</v>
      </c>
      <c r="AJ19" s="183">
        <f t="shared" si="6"/>
        <v>-70599.466014086473</v>
      </c>
      <c r="AK19" s="183">
        <f t="shared" si="6"/>
        <v>-70826.641174017481</v>
      </c>
    </row>
    <row r="21" spans="1:127" x14ac:dyDescent="0.25">
      <c r="A21" s="184" t="s">
        <v>131</v>
      </c>
      <c r="B21" s="186">
        <f>+B14-B16-B17-B18</f>
        <v>-48311.640000000007</v>
      </c>
      <c r="C21" s="186">
        <f>+IF(SUM($B14:C14)&gt;SUM($B19:C19),SUM($B14:C14)-SUM($B19:C19),0)</f>
        <v>0</v>
      </c>
      <c r="D21" s="186">
        <f>+IF(SUM($B14:D14)&gt;SUM($B19:D19),SUM($B14:D14)-SUM($B19:D19),0)</f>
        <v>2410.6870222499711</v>
      </c>
      <c r="E21" s="186">
        <f>+IF(SUM($B14:E14)&gt;SUM($B19:E19),SUM($B14:E14)-SUM($B19:E19),0)</f>
        <v>0</v>
      </c>
      <c r="F21" s="186">
        <f>+IF(SUM($B14:F14)&gt;SUM($B19:F19),SUM($B14:F14)-SUM($B19:F19),0)</f>
        <v>0</v>
      </c>
      <c r="G21" s="186">
        <f>+IF(SUM($B14:G14)&gt;SUM($B19:G19),SUM($B14:G14)-SUM($B19:G19),0)</f>
        <v>0</v>
      </c>
      <c r="H21" s="186">
        <f>+IF(SUM($B14:H14)&gt;SUM($B19:H19),SUM($B14:H14)-SUM($B19:H19),0)</f>
        <v>0</v>
      </c>
      <c r="I21" s="186">
        <f>+IF(SUM($B14:I14)&gt;SUM($B19:I19),SUM($B14:I14)-SUM($B19:I19),0)</f>
        <v>0</v>
      </c>
      <c r="J21" s="186">
        <f>+IF(SUM($B14:J14)&gt;SUM($B19:J19),SUM($B14:J14)-SUM($B19:J19),0)</f>
        <v>0</v>
      </c>
      <c r="K21" s="186">
        <f>+IF(SUM($B14:K14)&gt;SUM($B19:K19),SUM($B14:K14)-SUM($B19:K19),0)</f>
        <v>0</v>
      </c>
      <c r="L21" s="186">
        <f>+IF(SUM($B14:L14)&gt;SUM($B19:L19),SUM($B14:L14)-SUM($B19:L19),0)</f>
        <v>0</v>
      </c>
      <c r="M21" s="186">
        <f>+IF(SUM($B14:M14)&gt;SUM($B19:M19),SUM($B14:M14)-SUM($B19:M19),0)</f>
        <v>0</v>
      </c>
      <c r="N21" s="186">
        <f>+IF(SUM($B14:N14)&gt;SUM($B19:N19),SUM($B14:N14)-SUM($B19:N19),0)</f>
        <v>0</v>
      </c>
      <c r="O21" s="186">
        <f>+IF(SUM($B14:O14)&gt;SUM($B19:O19),SUM($B14:O14)-SUM($B19:O19),0)</f>
        <v>0</v>
      </c>
      <c r="P21" s="186">
        <f>+IF(SUM($B14:P14)&gt;SUM($B19:P19),SUM($B14:P14)-SUM($B19:P19),0)</f>
        <v>0</v>
      </c>
      <c r="Q21" s="186">
        <f>+IF(SUM($B14:Q14)&gt;SUM($B19:Q19),SUM($B14:Q14)-SUM($B19:Q19),0)</f>
        <v>0</v>
      </c>
      <c r="R21" s="186">
        <f>+IF(SUM($B14:R14)&gt;SUM($B19:R19),SUM($B14:R14)-SUM($B19:R19),0)</f>
        <v>0</v>
      </c>
      <c r="S21" s="186">
        <f>+IF(SUM($B14:S14)&gt;SUM($B19:S19),SUM($B14:S14)-SUM($B19:S19),0)</f>
        <v>0</v>
      </c>
      <c r="T21" s="186">
        <f>+IF(SUM($B14:T14)&gt;SUM($B19:T19),SUM($B14:T14)-SUM($B19:T19),0)</f>
        <v>0</v>
      </c>
      <c r="U21" s="186">
        <f>+IF(SUM($B14:U14)&gt;SUM($B19:U19),SUM($B14:U14)-SUM($B19:U19),0)</f>
        <v>0</v>
      </c>
      <c r="V21" s="186">
        <f>+IF(SUM($B14:V14)&gt;SUM($B19:V19),SUM($B14:V14)-SUM($B19:V19),0)</f>
        <v>0</v>
      </c>
      <c r="W21" s="186">
        <f>+IF(SUM($B14:W14)&gt;SUM($B19:W19),SUM($B14:W14)-SUM($B19:W19),0)</f>
        <v>0</v>
      </c>
      <c r="X21" s="186">
        <f>+IF(SUM($B14:X14)&gt;SUM($B19:X19),SUM($B14:X14)-SUM($B19:X19),0)</f>
        <v>0</v>
      </c>
      <c r="Y21" s="186">
        <f>+IF(SUM($B14:Y14)&gt;SUM($B19:Y19),SUM($B14:Y14)-SUM($B19:Y19),0)</f>
        <v>0</v>
      </c>
      <c r="Z21" s="186">
        <f>+IF(SUM($B14:Z14)&gt;SUM($B19:Z19),SUM($B14:Z14)-SUM($B19:Z19),0)</f>
        <v>0</v>
      </c>
      <c r="AA21" s="186">
        <f>+IF(SUM($B14:AA14)&gt;SUM($B19:AA19),SUM($B14:AA14)-SUM($B19:AA19),0)</f>
        <v>0</v>
      </c>
      <c r="AB21" s="186">
        <f>+IF(SUM($B14:AB14)&gt;SUM($B19:AB19),SUM($B14:AB14)-SUM($B19:AB19),0)</f>
        <v>0</v>
      </c>
      <c r="AC21" s="186">
        <f>+IF(SUM($B14:AC14)&gt;SUM($B19:AC19),SUM($B14:AC14)-SUM($B19:AC19),0)</f>
        <v>299.26139679574408</v>
      </c>
      <c r="AD21" s="186">
        <f>+IF(SUM($B14:AD14)&gt;SUM($B19:AD19),SUM($B14:AD14)-SUM($B19:AD19),0)</f>
        <v>0</v>
      </c>
      <c r="AE21" s="186">
        <f>+IF(SUM($B14:AE14)&gt;SUM($B19:AE19),SUM($B14:AE14)-SUM($B19:AE19),0)</f>
        <v>0</v>
      </c>
      <c r="AF21" s="186">
        <f>+IF(SUM($B14:AF14)&gt;SUM($B19:AF19),SUM($B14:AF14)-SUM($B19:AF19),0)</f>
        <v>0</v>
      </c>
      <c r="AG21" s="186">
        <f>+IF(SUM($B14:AG14)&gt;SUM($B19:AG19),SUM($B14:AG14)-SUM($B19:AG19),0)</f>
        <v>0</v>
      </c>
      <c r="AH21" s="186">
        <f>+IF(SUM($B14:AH14)&gt;SUM($B19:AH19),SUM($B14:AH14)-SUM($B19:AH19),0)</f>
        <v>0</v>
      </c>
      <c r="AI21" s="186">
        <f>+IF(SUM($B14:AI14)&gt;SUM($B19:AI19),SUM($B14:AI14)-SUM($B19:AI19),0)</f>
        <v>0</v>
      </c>
      <c r="AJ21" s="186">
        <f>+IF(SUM($B14:AJ14)&gt;SUM($B19:AJ19),SUM($B14:AJ14)-SUM($B19:AJ19),0)</f>
        <v>0</v>
      </c>
      <c r="AK21" s="186">
        <f>+IF(SUM($B14:AK14)&gt;SUM($B19:AK19),SUM($B14:AK14)-SUM($B19:AK19),0)</f>
        <v>0</v>
      </c>
    </row>
    <row r="22" spans="1:127" x14ac:dyDescent="0.25">
      <c r="A22" s="184" t="s">
        <v>299</v>
      </c>
      <c r="B22" s="185"/>
      <c r="C22" s="186">
        <f>+IF(SUM($B14:C14)&lt;SUM($B19:C19),-SUM($B14:C14)+SUM($B19:C19),0)</f>
        <v>17053.149600000019</v>
      </c>
      <c r="D22" s="186">
        <f>+IF(SUM($B14:D14)&lt;SUM($B19:D19),-SUM($B14:D14)+SUM($B19:D19),0)</f>
        <v>0</v>
      </c>
      <c r="E22" s="186">
        <f>+IF(SUM($B14:E14)&lt;SUM($B19:E19),-SUM($B14:E14)+SUM($B19:E19),0)</f>
        <v>734.34916779189371</v>
      </c>
      <c r="F22" s="186">
        <f>+IF(SUM($B14:F14)&lt;SUM($B19:F19),-SUM($B14:F14)+SUM($B19:F19),0)</f>
        <v>110.45449268398806</v>
      </c>
      <c r="G22" s="186">
        <f>+IF(SUM($B14:G14)&lt;SUM($B19:G19),-SUM($B14:G14)+SUM($B19:G19),0)</f>
        <v>51.934677508834284</v>
      </c>
      <c r="H22" s="186">
        <f>+IF(SUM($B14:H14)&lt;SUM($B19:H19),-SUM($B14:H14)+SUM($B19:H19),0)</f>
        <v>110.62828508362873</v>
      </c>
      <c r="I22" s="186">
        <f>+IF(SUM($B14:I14)&lt;SUM($B19:I19),-SUM($B14:I14)+SUM($B19:I19),0)</f>
        <v>112.74546804901911</v>
      </c>
      <c r="J22" s="186">
        <f>+IF(SUM($B14:J14)&lt;SUM($B19:J19),-SUM($B14:J14)+SUM($B19:J19),0)</f>
        <v>103.42126548138913</v>
      </c>
      <c r="K22" s="186">
        <f>+IF(SUM($B14:K14)&lt;SUM($B19:K19),-SUM($B14:K14)+SUM($B19:K19),0)</f>
        <v>105.36550967686344</v>
      </c>
      <c r="L22" s="186">
        <f>+IF(SUM($B14:L14)&lt;SUM($B19:L19),-SUM($B14:L14)+SUM($B19:L19),0)</f>
        <v>107.33546759828459</v>
      </c>
      <c r="M22" s="186">
        <f>+IF(SUM($B14:M14)&lt;SUM($B19:M19),-SUM($B14:M14)+SUM($B19:M19),0)</f>
        <v>109.29111139033921</v>
      </c>
      <c r="N22" s="186">
        <f>+IF(SUM($B14:N14)&lt;SUM($B19:N19),-SUM($B14:N14)+SUM($B19:N19),0)</f>
        <v>2811.2429530918598</v>
      </c>
      <c r="O22" s="186">
        <f>+IF(SUM($B14:O14)&lt;SUM($B19:O19),-SUM($B14:O14)+SUM($B19:O19),0)</f>
        <v>113.18884386250284</v>
      </c>
      <c r="P22" s="186">
        <f>+IF(SUM($B14:P14)&lt;SUM($B19:P19),-SUM($B14:P14)+SUM($B19:P19),0)</f>
        <v>51.923901399713941</v>
      </c>
      <c r="Q22" s="186">
        <f>+IF(SUM($B14:Q14)&lt;SUM($B19:Q19),-SUM($B14:Q14)+SUM($B19:Q19),0)</f>
        <v>112.87474084843416</v>
      </c>
      <c r="R22" s="186">
        <f>+IF(SUM($B14:R14)&lt;SUM($B19:R19),-SUM($B14:R14)+SUM($B19:R19),0)</f>
        <v>114.91262098029256</v>
      </c>
      <c r="S22" s="186">
        <f>+IF(SUM($B14:S14)&lt;SUM($B19:S19),-SUM($B14:S14)+SUM($B19:S19),0)</f>
        <v>116.73059534025379</v>
      </c>
      <c r="T22" s="186">
        <f>+IF(SUM($B14:T14)&lt;SUM($B19:T19),-SUM($B14:T14)+SUM($B19:T19),0)</f>
        <v>118.59471812658012</v>
      </c>
      <c r="U22" s="186">
        <f>+IF(SUM($B14:U14)&lt;SUM($B19:U19),-SUM($B14:U14)+SUM($B19:U19),0)</f>
        <v>120.43611226044595</v>
      </c>
      <c r="V22" s="186">
        <f>+IF(SUM($B14:V14)&lt;SUM($B19:V19),-SUM($B14:V14)+SUM($B19:V19),0)</f>
        <v>128.85146061959676</v>
      </c>
      <c r="W22" s="186">
        <f>+IF(SUM($B14:W14)&lt;SUM($B19:W19),-SUM($B14:W14)+SUM($B19:W19),0)</f>
        <v>156.51528709055856</v>
      </c>
      <c r="X22" s="186">
        <f>+IF(SUM($B14:X14)&lt;SUM($B19:X19),-SUM($B14:X14)+SUM($B19:X19),0)</f>
        <v>157.93773963302374</v>
      </c>
      <c r="Y22" s="186">
        <f>+IF(SUM($B14:Y14)&lt;SUM($B19:Y19),-SUM($B14:Y14)+SUM($B19:Y19),0)</f>
        <v>159.30207544239238</v>
      </c>
      <c r="Z22" s="186">
        <f>+IF(SUM($B14:Z14)&lt;SUM($B19:Z19),-SUM($B14:Z14)+SUM($B19:Z19),0)</f>
        <v>152.51953898346983</v>
      </c>
      <c r="AA22" s="186">
        <f>+IF(SUM($B14:AA14)&lt;SUM($B19:AA19),-SUM($B14:AA14)+SUM($B19:AA19),0)</f>
        <v>161.75979678379372</v>
      </c>
      <c r="AB22" s="186">
        <f>+IF(SUM($B14:AB14)&lt;SUM($B19:AB19),-SUM($B14:AB14)+SUM($B19:AB19),0)</f>
        <v>432.95934869768098</v>
      </c>
      <c r="AC22" s="186">
        <f>+IF(SUM($B14:AC14)&lt;SUM($B19:AC19),-SUM($B14:AC14)+SUM($B19:AC19),0)</f>
        <v>0</v>
      </c>
      <c r="AD22" s="186">
        <f>+IF(SUM($B14:AD14)&lt;SUM($B19:AD19),-SUM($B14:AD14)+SUM($B19:AD19),0)</f>
        <v>202.98541504680179</v>
      </c>
      <c r="AE22" s="186">
        <f>+IF(SUM($B14:AE14)&lt;SUM($B19:AE19),-SUM($B14:AE14)+SUM($B19:AE19),0)</f>
        <v>206.57596059259959</v>
      </c>
      <c r="AF22" s="186">
        <f>+IF(SUM($B14:AF14)&lt;SUM($B19:AF19),-SUM($B14:AF14)+SUM($B19:AF19),0)</f>
        <v>209.79671287257224</v>
      </c>
      <c r="AG22" s="186">
        <f>+IF(SUM($B14:AG14)&lt;SUM($B19:AG19),-SUM($B14:AG14)+SUM($B19:AG19),0)</f>
        <v>213.17964814370498</v>
      </c>
      <c r="AH22" s="186">
        <f>+IF(SUM($B14:AH14)&lt;SUM($B19:AH19),-SUM($B14:AH14)+SUM($B19:AH19),0)</f>
        <v>216.61359194340184</v>
      </c>
      <c r="AI22" s="186">
        <f>+IF(SUM($B14:AI14)&lt;SUM($B19:AI19),-SUM($B14:AI14)+SUM($B19:AI19),0)</f>
        <v>220.09916305681691</v>
      </c>
      <c r="AJ22" s="186">
        <f>+IF(SUM($B14:AJ14)&lt;SUM($B19:AJ19),-SUM($B14:AJ14)+SUM($B19:AJ19),0)</f>
        <v>223.63716149423271</v>
      </c>
      <c r="AK22" s="186">
        <f>+IF(SUM($B14:AK14)&lt;SUM($B19:AK19),-SUM($B14:AK14)+SUM($B19:AK19),0)</f>
        <v>227.22837379155681</v>
      </c>
    </row>
    <row r="29" spans="1:127" s="160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1" spans="1:127" x14ac:dyDescent="0.25"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</row>
    <row r="33" spans="1:127" x14ac:dyDescent="0.25"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</row>
    <row r="35" spans="1:127" x14ac:dyDescent="0.25"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</row>
    <row r="37" spans="1:127" x14ac:dyDescent="0.25"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</row>
    <row r="39" spans="1:127" s="160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DW39"/>
  <sheetViews>
    <sheetView showGridLines="0" workbookViewId="0">
      <selection activeCell="B22" sqref="B22"/>
    </sheetView>
  </sheetViews>
  <sheetFormatPr defaultColWidth="13.5703125" defaultRowHeight="15" x14ac:dyDescent="0.25"/>
  <cols>
    <col min="1" max="1" width="32.7109375" bestFit="1" customWidth="1"/>
    <col min="2" max="2" width="10.28515625" bestFit="1" customWidth="1"/>
  </cols>
  <sheetData>
    <row r="1" spans="1:37" ht="15.75" thickBot="1" x14ac:dyDescent="0.3"/>
    <row r="2" spans="1:37" ht="16.5" thickTop="1" thickBot="1" x14ac:dyDescent="0.3">
      <c r="A2" s="144" t="s">
        <v>327</v>
      </c>
      <c r="B2" s="171">
        <v>3.9E-2</v>
      </c>
    </row>
    <row r="3" spans="1:37" ht="15.75" thickTop="1" x14ac:dyDescent="0.25"/>
    <row r="4" spans="1:37" ht="15.75" thickBot="1" x14ac:dyDescent="0.3"/>
    <row r="5" spans="1:37" ht="16.5" thickTop="1" thickBot="1" x14ac:dyDescent="0.3">
      <c r="B5" s="165" t="str">
        <f>+CEanno!C6</f>
        <v>ANNO 1</v>
      </c>
      <c r="C5" s="165" t="str">
        <f>+CEanno!D6</f>
        <v>ANNO 2</v>
      </c>
      <c r="D5" s="165" t="str">
        <f>+CEanno!E6</f>
        <v>ANNO 3</v>
      </c>
      <c r="E5" s="165" t="str">
        <f>+CEanno!F6</f>
        <v>ANNO 4</v>
      </c>
      <c r="F5" s="165" t="str">
        <f>+CEanno!G6</f>
        <v>ANNO 5</v>
      </c>
      <c r="G5" s="165" t="str">
        <f>+CEanno!H6</f>
        <v>ANNO 6</v>
      </c>
      <c r="H5" s="165" t="str">
        <f>+CEanno!I6</f>
        <v>ANNO 7</v>
      </c>
      <c r="I5" s="165" t="str">
        <f>+CEanno!J6</f>
        <v>ANNO 8</v>
      </c>
      <c r="J5" s="165" t="str">
        <f>+CEanno!K6</f>
        <v>ANNO 9</v>
      </c>
      <c r="K5" s="165" t="str">
        <f>+CEanno!L6</f>
        <v>ANNO 10</v>
      </c>
      <c r="L5" s="165" t="str">
        <f>+CEanno!M6</f>
        <v>ANNO 11</v>
      </c>
      <c r="M5" s="165" t="str">
        <f>+CEanno!N6</f>
        <v>ANNO 12</v>
      </c>
      <c r="N5" s="165" t="str">
        <f>+CEanno!O6</f>
        <v>ANNO 13</v>
      </c>
      <c r="O5" s="165" t="str">
        <f>+CEanno!P6</f>
        <v>ANNO 14</v>
      </c>
      <c r="P5" s="165" t="str">
        <f>+CEanno!Q6</f>
        <v>ANNO 15</v>
      </c>
      <c r="Q5" s="165" t="str">
        <f>+CEanno!R6</f>
        <v>ANNO 16</v>
      </c>
      <c r="R5" s="165" t="str">
        <f>+CEanno!S6</f>
        <v>ANNO 17</v>
      </c>
      <c r="S5" s="165" t="str">
        <f>+CEanno!T6</f>
        <v>ANNO 18</v>
      </c>
      <c r="T5" s="165" t="str">
        <f>+CEanno!U6</f>
        <v>ANNO 19</v>
      </c>
      <c r="U5" s="165" t="str">
        <f>+CEanno!V6</f>
        <v>ANNO 20</v>
      </c>
      <c r="V5" s="165" t="str">
        <f>+CEanno!W6</f>
        <v>ANNO 21</v>
      </c>
      <c r="W5" s="165" t="str">
        <f>+CEanno!X6</f>
        <v>ANNO 22</v>
      </c>
      <c r="X5" s="165" t="str">
        <f>+CEanno!Y6</f>
        <v>ANNO 23</v>
      </c>
      <c r="Y5" s="165" t="str">
        <f>+CEanno!Z6</f>
        <v>ANNO 24</v>
      </c>
      <c r="Z5" s="165" t="str">
        <f>+CEanno!AA6</f>
        <v>ANNO 25</v>
      </c>
      <c r="AA5" s="165" t="str">
        <f>+CEanno!AB6</f>
        <v>ANNO 26</v>
      </c>
      <c r="AB5" s="165" t="str">
        <f>+CEanno!AC6</f>
        <v>ANNO 27</v>
      </c>
      <c r="AC5" s="165" t="str">
        <f>+CEanno!AD6</f>
        <v>ANNO 28</v>
      </c>
      <c r="AD5" s="165" t="str">
        <f>+CEanno!AE6</f>
        <v>ANNO 29</v>
      </c>
      <c r="AE5" s="165" t="str">
        <f>+CEanno!AF6</f>
        <v>ANNO 30</v>
      </c>
      <c r="AF5" s="165" t="str">
        <f>+CEanno!AG6</f>
        <v>ANNO 31</v>
      </c>
      <c r="AG5" s="165" t="str">
        <f>+CEanno!AH6</f>
        <v>ANNO 32</v>
      </c>
      <c r="AH5" s="165" t="str">
        <f>+CEanno!AI6</f>
        <v>ANNO 33</v>
      </c>
      <c r="AI5" s="165" t="str">
        <f>+CEanno!AJ6</f>
        <v>ANNO 34</v>
      </c>
      <c r="AJ5" s="165" t="str">
        <f>+CEanno!AK6</f>
        <v>ANNO 35</v>
      </c>
      <c r="AK5" s="165" t="str">
        <f>+CEanno!AL6</f>
        <v>ANNO 36</v>
      </c>
    </row>
    <row r="6" spans="1:37" ht="16.5" thickTop="1" thickBot="1" x14ac:dyDescent="0.3">
      <c r="A6" s="144" t="s">
        <v>328</v>
      </c>
      <c r="B6" s="134">
        <f>+M_Ires!B10</f>
        <v>-178932</v>
      </c>
      <c r="C6" s="134">
        <f>+M_Ires!C10</f>
        <v>-242091.81333333335</v>
      </c>
      <c r="D6" s="134">
        <f>+M_Ires!D10</f>
        <v>-233163.34288055554</v>
      </c>
      <c r="E6" s="134">
        <f>+M_Ires!E10</f>
        <v>-235883.15461311809</v>
      </c>
      <c r="F6" s="134">
        <f>+M_Ires!F10</f>
        <v>-236292.24532676244</v>
      </c>
      <c r="G6" s="134">
        <f>+M_Ires!G10</f>
        <v>-236484.59598420252</v>
      </c>
      <c r="H6" s="134">
        <f>+M_Ires!H10</f>
        <v>-236894.33037340123</v>
      </c>
      <c r="I6" s="134">
        <f>+M_Ires!I10</f>
        <v>-237311.90618099028</v>
      </c>
      <c r="J6" s="134">
        <f>+M_Ires!J10</f>
        <v>-237694.94790499564</v>
      </c>
      <c r="K6" s="134">
        <f>+M_Ires!K10</f>
        <v>-238085.19053342892</v>
      </c>
      <c r="L6" s="134">
        <f>+M_Ires!L10</f>
        <v>-238482.72930231172</v>
      </c>
      <c r="M6" s="134">
        <f>+M_Ires!M10</f>
        <v>-238887.51119634986</v>
      </c>
      <c r="N6" s="134">
        <f>+M_Ires!N10</f>
        <v>-249299.52213372703</v>
      </c>
      <c r="O6" s="134">
        <f>+M_Ires!O10</f>
        <v>-249718.74007395841</v>
      </c>
      <c r="P6" s="134">
        <f>+M_Ires!P10</f>
        <v>-249911.05081988312</v>
      </c>
      <c r="Q6" s="134">
        <f>+M_Ires!Q10</f>
        <v>-250329.10541561793</v>
      </c>
      <c r="R6" s="134">
        <f>+M_Ires!R10</f>
        <v>-250754.70771554473</v>
      </c>
      <c r="S6" s="134">
        <f>+M_Ires!S10</f>
        <v>-251187.04325384166</v>
      </c>
      <c r="T6" s="134">
        <f>+M_Ires!T10</f>
        <v>-251626.28295060655</v>
      </c>
      <c r="U6" s="134">
        <f>+M_Ires!U10</f>
        <v>-252072.34262564473</v>
      </c>
      <c r="V6" s="134">
        <f>+M_Ires!V10</f>
        <v>-252549.57025756879</v>
      </c>
      <c r="W6" s="134">
        <f>+M_Ires!W10</f>
        <v>-253129.25650605193</v>
      </c>
      <c r="X6" s="134">
        <f>+M_Ires!X10</f>
        <v>-253714.21109728448</v>
      </c>
      <c r="Y6" s="134">
        <f>+M_Ires!Y10</f>
        <v>-254304.21878410713</v>
      </c>
      <c r="Z6" s="134">
        <f>+M_Ires!Z10</f>
        <v>-254869.10596552625</v>
      </c>
      <c r="AA6" s="134">
        <f>+M_Ires!AA10</f>
        <v>-255468.21632398374</v>
      </c>
      <c r="AB6" s="134">
        <f>+M_Ires!AB10</f>
        <v>-257071.7694673072</v>
      </c>
      <c r="AC6" s="134">
        <f>+M_Ires!AC10</f>
        <v>-255963.39392361822</v>
      </c>
      <c r="AD6" s="134">
        <f>+M_Ires!AD10</f>
        <v>-256715.19175712351</v>
      </c>
      <c r="AE6" s="134">
        <f>+M_Ires!AE10</f>
        <v>-257480.28790746507</v>
      </c>
      <c r="AF6" s="134">
        <f>+M_Ires!AF10</f>
        <v>-258257.31276995465</v>
      </c>
      <c r="AG6" s="134">
        <f>+M_Ires!AG10</f>
        <v>-259046.86702233623</v>
      </c>
      <c r="AH6" s="134">
        <f>+M_Ires!AH10</f>
        <v>-259849.1395850878</v>
      </c>
      <c r="AI6" s="134">
        <f>+M_Ires!AI10</f>
        <v>-260664.32167048182</v>
      </c>
      <c r="AJ6" s="134">
        <f>+M_Ires!AJ10</f>
        <v>-261492.60745379177</v>
      </c>
      <c r="AK6" s="134">
        <f>+M_Ires!AK10</f>
        <v>-262334.19402338745</v>
      </c>
    </row>
    <row r="7" spans="1:37" ht="16.5" thickTop="1" thickBot="1" x14ac:dyDescent="0.3"/>
    <row r="8" spans="1:37" ht="16.5" thickTop="1" thickBot="1" x14ac:dyDescent="0.3">
      <c r="A8" s="144" t="s">
        <v>290</v>
      </c>
      <c r="B8" s="134">
        <f>+CEanno!C50</f>
        <v>34902</v>
      </c>
      <c r="C8" s="134">
        <f>+CEanno!D50</f>
        <v>35425.529999999992</v>
      </c>
      <c r="D8" s="134">
        <f>+CEanno!E50</f>
        <v>35956.912949999991</v>
      </c>
      <c r="E8" s="134">
        <f>+CEanno!F50</f>
        <v>36496.266644249983</v>
      </c>
      <c r="F8" s="134">
        <f>+CEanno!G50</f>
        <v>37043.710643913728</v>
      </c>
      <c r="G8" s="134">
        <f>+CEanno!H50</f>
        <v>37599.366303572431</v>
      </c>
      <c r="H8" s="134">
        <f>+CEanno!I50</f>
        <v>38163.356798126006</v>
      </c>
      <c r="I8" s="134">
        <f>+CEanno!J50</f>
        <v>38735.807150097899</v>
      </c>
      <c r="J8" s="134">
        <f>+CEanno!K50</f>
        <v>39316.844257349367</v>
      </c>
      <c r="K8" s="134">
        <f>+CEanno!L50</f>
        <v>39906.596921209588</v>
      </c>
      <c r="L8" s="134">
        <f>+CEanno!M50</f>
        <v>40505.195875027734</v>
      </c>
      <c r="M8" s="134">
        <f>+CEanno!N50</f>
        <v>41112.773813153137</v>
      </c>
      <c r="N8" s="134">
        <f>+CEanno!O50</f>
        <v>41729.465420350425</v>
      </c>
      <c r="O8" s="134">
        <f>+CEanno!P50</f>
        <v>42355.407401655684</v>
      </c>
      <c r="P8" s="134">
        <f>+CEanno!Q50</f>
        <v>42990.738512680509</v>
      </c>
      <c r="Q8" s="134">
        <f>+CEanno!R50</f>
        <v>43635.599590370715</v>
      </c>
      <c r="R8" s="134">
        <f>+CEanno!S50</f>
        <v>44290.133584226263</v>
      </c>
      <c r="S8" s="134">
        <f>+CEanno!T50</f>
        <v>44954.485587989657</v>
      </c>
      <c r="T8" s="134">
        <f>+CEanno!U50</f>
        <v>45628.802871809494</v>
      </c>
      <c r="U8" s="134">
        <f>+CEanno!V50</f>
        <v>46313.234914886634</v>
      </c>
      <c r="V8" s="134">
        <f>+CEanno!W50</f>
        <v>47007.933438609922</v>
      </c>
      <c r="W8" s="134">
        <f>+CEanno!X50</f>
        <v>47713.052440189065</v>
      </c>
      <c r="X8" s="134">
        <f>+CEanno!Y50</f>
        <v>48428.748226791897</v>
      </c>
      <c r="Y8" s="134">
        <f>+CEanno!Z50</f>
        <v>49155.179450193762</v>
      </c>
      <c r="Z8" s="134">
        <f>+CEanno!AA50</f>
        <v>49892.507141946669</v>
      </c>
      <c r="AA8" s="134">
        <f>+CEanno!AB50</f>
        <v>50640.894749075858</v>
      </c>
      <c r="AB8" s="134">
        <f>+CEanno!AC50</f>
        <v>51400.508170311994</v>
      </c>
      <c r="AC8" s="134">
        <f>+CEanno!AD50</f>
        <v>52171.515792866667</v>
      </c>
      <c r="AD8" s="134">
        <f>+CEanno!AE50</f>
        <v>52954.088529759647</v>
      </c>
      <c r="AE8" s="134">
        <f>+CEanno!AF50</f>
        <v>53748.399857706048</v>
      </c>
      <c r="AF8" s="134">
        <f>+CEanno!AG50</f>
        <v>54554.625855571627</v>
      </c>
      <c r="AG8" s="134">
        <f>+CEanno!AH50</f>
        <v>55372.945243405185</v>
      </c>
      <c r="AH8" s="134">
        <f>+CEanno!AI50</f>
        <v>56203.539422056267</v>
      </c>
      <c r="AI8" s="134">
        <f>+CEanno!AJ50</f>
        <v>57046.592513387099</v>
      </c>
      <c r="AJ8" s="134">
        <f>+CEanno!AK50</f>
        <v>57902.291401087881</v>
      </c>
      <c r="AK8" s="134">
        <f>+CEanno!AL50</f>
        <v>58770.82577210421</v>
      </c>
    </row>
    <row r="9" spans="1:37" ht="16.5" thickTop="1" thickBot="1" x14ac:dyDescent="0.3">
      <c r="A9" s="144" t="s">
        <v>291</v>
      </c>
      <c r="B9" s="134">
        <f>-CEanno!C70</f>
        <v>30</v>
      </c>
      <c r="C9" s="134">
        <f>-CEanno!D70</f>
        <v>2666.2833333333333</v>
      </c>
      <c r="D9" s="134">
        <f>-CEanno!E70</f>
        <v>3206.4299305555555</v>
      </c>
      <c r="E9" s="134">
        <f>-CEanno!F70</f>
        <v>5209.7769240162033</v>
      </c>
      <c r="F9" s="134">
        <f>-CEanno!G70</f>
        <v>5060.7969753057205</v>
      </c>
      <c r="G9" s="134">
        <f>-CEanno!H70</f>
        <v>4686.22771063451</v>
      </c>
      <c r="H9" s="134">
        <f>-CEanno!I70</f>
        <v>4520.0314870798902</v>
      </c>
      <c r="I9" s="134">
        <f>-CEanno!J70</f>
        <v>4352.5004174053493</v>
      </c>
      <c r="J9" s="134">
        <f>-CEanno!K70</f>
        <v>4141.089117350034</v>
      </c>
      <c r="K9" s="134">
        <f>-CEanno!L70</f>
        <v>3927.3582101052998</v>
      </c>
      <c r="L9" s="134">
        <f>-CEanno!M70</f>
        <v>3711.2239010431008</v>
      </c>
      <c r="M9" s="134">
        <f>-CEanno!N70</f>
        <v>3492.4492853813758</v>
      </c>
      <c r="N9" s="134">
        <f>-CEanno!O70</f>
        <v>3270.831329692357</v>
      </c>
      <c r="O9" s="134">
        <f>-CEanno!P70</f>
        <v>3046.1537655974184</v>
      </c>
      <c r="P9" s="134">
        <f>-CEanno!Q70</f>
        <v>2584.1026660949897</v>
      </c>
      <c r="Q9" s="134">
        <f>-CEanno!R70</f>
        <v>2337.1236056731605</v>
      </c>
      <c r="R9" s="134">
        <f>-CEanno!S70</f>
        <v>2086.8089785699312</v>
      </c>
      <c r="S9" s="134">
        <f>-CEanno!T70</f>
        <v>1832.1266039385737</v>
      </c>
      <c r="T9" s="134">
        <f>-CEanno!U70</f>
        <v>1573.0231531688012</v>
      </c>
      <c r="U9" s="134">
        <f>-CEanno!V70</f>
        <v>1309.1833695921475</v>
      </c>
      <c r="V9" s="134">
        <f>-CEanno!W70</f>
        <v>1064.7170173229674</v>
      </c>
      <c r="W9" s="134">
        <f>-CEanno!X70</f>
        <v>910.66907612878526</v>
      </c>
      <c r="X9" s="134">
        <f>-CEanno!Y70</f>
        <v>749.59578137448261</v>
      </c>
      <c r="Y9" s="134">
        <f>-CEanno!Z70</f>
        <v>581.02021944817807</v>
      </c>
      <c r="Z9" s="134">
        <f>-CEanno!AA70</f>
        <v>374.49856224650546</v>
      </c>
      <c r="AA9" s="134">
        <f>-CEanno!AB70</f>
        <v>189.09529789480166</v>
      </c>
      <c r="AB9" s="134">
        <f>-CEanno!AC70</f>
        <v>-5.25855663867668</v>
      </c>
      <c r="AC9" s="134">
        <f>-CEanno!AD70</f>
        <v>-208.12186924845477</v>
      </c>
      <c r="AD9" s="134">
        <f>-CEanno!AE70</f>
        <v>-238.8967726361125</v>
      </c>
      <c r="AE9" s="134">
        <f>-CEanno!AF70</f>
        <v>-268.11195024098038</v>
      </c>
      <c r="AF9" s="134">
        <f>-CEanno!AG70</f>
        <v>-297.31308561697585</v>
      </c>
      <c r="AG9" s="134">
        <f>-CEanno!AH70</f>
        <v>-326.07822106895992</v>
      </c>
      <c r="AH9" s="134">
        <f>-CEanno!AI70</f>
        <v>-354.39983696846184</v>
      </c>
      <c r="AI9" s="134">
        <f>-CEanno!AJ70</f>
        <v>-382.2708429052779</v>
      </c>
      <c r="AJ9" s="134">
        <f>-CEanno!AK70</f>
        <v>-409.68394729611498</v>
      </c>
      <c r="AK9" s="134">
        <f>-CEanno!AL70</f>
        <v>-436.63174871674659</v>
      </c>
    </row>
    <row r="10" spans="1:37" ht="16.5" thickTop="1" thickBot="1" x14ac:dyDescent="0.3"/>
    <row r="11" spans="1:37" ht="16.5" thickTop="1" thickBot="1" x14ac:dyDescent="0.3">
      <c r="A11" s="144" t="s">
        <v>292</v>
      </c>
      <c r="B11" s="134">
        <f>+B6+B8+B9</f>
        <v>-144000</v>
      </c>
      <c r="C11" s="134">
        <f t="shared" ref="C11:AK11" si="0">+C6+C8+C9</f>
        <v>-204000.00000000003</v>
      </c>
      <c r="D11" s="134">
        <f t="shared" si="0"/>
        <v>-194000</v>
      </c>
      <c r="E11" s="134">
        <f t="shared" si="0"/>
        <v>-194177.11104485189</v>
      </c>
      <c r="F11" s="134">
        <f t="shared" si="0"/>
        <v>-194187.73770754301</v>
      </c>
      <c r="G11" s="134">
        <f t="shared" si="0"/>
        <v>-194199.00196999559</v>
      </c>
      <c r="H11" s="134">
        <f t="shared" si="0"/>
        <v>-194210.94208819533</v>
      </c>
      <c r="I11" s="134">
        <f t="shared" si="0"/>
        <v>-194223.598613487</v>
      </c>
      <c r="J11" s="134">
        <f t="shared" si="0"/>
        <v>-194237.01453029623</v>
      </c>
      <c r="K11" s="134">
        <f t="shared" si="0"/>
        <v>-194251.23540211402</v>
      </c>
      <c r="L11" s="134">
        <f t="shared" si="0"/>
        <v>-194266.30952624089</v>
      </c>
      <c r="M11" s="134">
        <f t="shared" si="0"/>
        <v>-194282.28809781533</v>
      </c>
      <c r="N11" s="134">
        <f t="shared" si="0"/>
        <v>-204299.22538368424</v>
      </c>
      <c r="O11" s="134">
        <f t="shared" si="0"/>
        <v>-204317.17890670532</v>
      </c>
      <c r="P11" s="134">
        <f t="shared" si="0"/>
        <v>-204336.20964110762</v>
      </c>
      <c r="Q11" s="134">
        <f t="shared" si="0"/>
        <v>-204356.38221957404</v>
      </c>
      <c r="R11" s="134">
        <f t="shared" si="0"/>
        <v>-204377.76515274856</v>
      </c>
      <c r="S11" s="134">
        <f t="shared" si="0"/>
        <v>-204400.43106191343</v>
      </c>
      <c r="T11" s="134">
        <f t="shared" si="0"/>
        <v>-204424.45692562827</v>
      </c>
      <c r="U11" s="134">
        <f t="shared" si="0"/>
        <v>-204449.92434116596</v>
      </c>
      <c r="V11" s="134">
        <f t="shared" si="0"/>
        <v>-204476.9198016359</v>
      </c>
      <c r="W11" s="134">
        <f t="shared" si="0"/>
        <v>-204505.53498973409</v>
      </c>
      <c r="X11" s="134">
        <f t="shared" si="0"/>
        <v>-204535.86708911811</v>
      </c>
      <c r="Y11" s="134">
        <f t="shared" si="0"/>
        <v>-204568.01911446519</v>
      </c>
      <c r="Z11" s="134">
        <f t="shared" si="0"/>
        <v>-204602.10026133308</v>
      </c>
      <c r="AA11" s="134">
        <f t="shared" si="0"/>
        <v>-204638.22627701308</v>
      </c>
      <c r="AB11" s="134">
        <f t="shared" si="0"/>
        <v>-205676.51985363389</v>
      </c>
      <c r="AC11" s="134">
        <f t="shared" si="0"/>
        <v>-204000</v>
      </c>
      <c r="AD11" s="134">
        <f t="shared" si="0"/>
        <v>-203999.99999999997</v>
      </c>
      <c r="AE11" s="134">
        <f t="shared" si="0"/>
        <v>-204000</v>
      </c>
      <c r="AF11" s="134">
        <f t="shared" si="0"/>
        <v>-204000</v>
      </c>
      <c r="AG11" s="134">
        <f t="shared" si="0"/>
        <v>-204000</v>
      </c>
      <c r="AH11" s="134">
        <f t="shared" si="0"/>
        <v>-204000</v>
      </c>
      <c r="AI11" s="134">
        <f t="shared" si="0"/>
        <v>-204000</v>
      </c>
      <c r="AJ11" s="134">
        <f t="shared" si="0"/>
        <v>-204000</v>
      </c>
      <c r="AK11" s="134">
        <f t="shared" si="0"/>
        <v>-204000</v>
      </c>
    </row>
    <row r="12" spans="1:37" ht="16.5" thickTop="1" thickBot="1" x14ac:dyDescent="0.3">
      <c r="A12" s="23"/>
    </row>
    <row r="13" spans="1:37" ht="16.5" thickTop="1" thickBot="1" x14ac:dyDescent="0.3">
      <c r="A13" s="144" t="s">
        <v>293</v>
      </c>
      <c r="B13" s="147">
        <f>+B11</f>
        <v>-144000</v>
      </c>
      <c r="C13" s="147">
        <f t="shared" ref="C13:AK13" si="1">+C11</f>
        <v>-204000.00000000003</v>
      </c>
      <c r="D13" s="147">
        <f t="shared" si="1"/>
        <v>-194000</v>
      </c>
      <c r="E13" s="147">
        <f t="shared" si="1"/>
        <v>-194177.11104485189</v>
      </c>
      <c r="F13" s="147">
        <f t="shared" si="1"/>
        <v>-194187.73770754301</v>
      </c>
      <c r="G13" s="147">
        <f t="shared" si="1"/>
        <v>-194199.00196999559</v>
      </c>
      <c r="H13" s="147">
        <f t="shared" si="1"/>
        <v>-194210.94208819533</v>
      </c>
      <c r="I13" s="147">
        <f t="shared" si="1"/>
        <v>-194223.598613487</v>
      </c>
      <c r="J13" s="147">
        <f t="shared" si="1"/>
        <v>-194237.01453029623</v>
      </c>
      <c r="K13" s="147">
        <f t="shared" si="1"/>
        <v>-194251.23540211402</v>
      </c>
      <c r="L13" s="147">
        <f t="shared" si="1"/>
        <v>-194266.30952624089</v>
      </c>
      <c r="M13" s="147">
        <f t="shared" si="1"/>
        <v>-194282.28809781533</v>
      </c>
      <c r="N13" s="147">
        <f t="shared" si="1"/>
        <v>-204299.22538368424</v>
      </c>
      <c r="O13" s="147">
        <f t="shared" si="1"/>
        <v>-204317.17890670532</v>
      </c>
      <c r="P13" s="147">
        <f t="shared" si="1"/>
        <v>-204336.20964110762</v>
      </c>
      <c r="Q13" s="147">
        <f t="shared" si="1"/>
        <v>-204356.38221957404</v>
      </c>
      <c r="R13" s="147">
        <f t="shared" si="1"/>
        <v>-204377.76515274856</v>
      </c>
      <c r="S13" s="147">
        <f t="shared" si="1"/>
        <v>-204400.43106191343</v>
      </c>
      <c r="T13" s="147">
        <f t="shared" si="1"/>
        <v>-204424.45692562827</v>
      </c>
      <c r="U13" s="147">
        <f t="shared" si="1"/>
        <v>-204449.92434116596</v>
      </c>
      <c r="V13" s="147">
        <f t="shared" si="1"/>
        <v>-204476.9198016359</v>
      </c>
      <c r="W13" s="147">
        <f t="shared" si="1"/>
        <v>-204505.53498973409</v>
      </c>
      <c r="X13" s="147">
        <f t="shared" si="1"/>
        <v>-204535.86708911811</v>
      </c>
      <c r="Y13" s="147">
        <f t="shared" si="1"/>
        <v>-204568.01911446519</v>
      </c>
      <c r="Z13" s="147">
        <f t="shared" si="1"/>
        <v>-204602.10026133308</v>
      </c>
      <c r="AA13" s="147">
        <f t="shared" si="1"/>
        <v>-204638.22627701308</v>
      </c>
      <c r="AB13" s="147">
        <f t="shared" si="1"/>
        <v>-205676.51985363389</v>
      </c>
      <c r="AC13" s="147">
        <f t="shared" si="1"/>
        <v>-204000</v>
      </c>
      <c r="AD13" s="147">
        <f t="shared" si="1"/>
        <v>-203999.99999999997</v>
      </c>
      <c r="AE13" s="147">
        <f t="shared" si="1"/>
        <v>-204000</v>
      </c>
      <c r="AF13" s="147">
        <f t="shared" si="1"/>
        <v>-204000</v>
      </c>
      <c r="AG13" s="147">
        <f t="shared" si="1"/>
        <v>-204000</v>
      </c>
      <c r="AH13" s="147">
        <f t="shared" si="1"/>
        <v>-204000</v>
      </c>
      <c r="AI13" s="147">
        <f t="shared" si="1"/>
        <v>-204000</v>
      </c>
      <c r="AJ13" s="147">
        <f t="shared" si="1"/>
        <v>-204000</v>
      </c>
      <c r="AK13" s="147">
        <f t="shared" si="1"/>
        <v>-204000</v>
      </c>
    </row>
    <row r="14" spans="1:37" ht="16.5" thickTop="1" thickBot="1" x14ac:dyDescent="0.3"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</row>
    <row r="15" spans="1:37" ht="16.5" thickTop="1" thickBot="1" x14ac:dyDescent="0.3">
      <c r="A15" s="181" t="s">
        <v>326</v>
      </c>
      <c r="B15" s="147">
        <f>+B13*$B$2</f>
        <v>-5616</v>
      </c>
      <c r="C15" s="147">
        <f t="shared" ref="C15:AK15" si="2">+C13*$B$2</f>
        <v>-7956.0000000000009</v>
      </c>
      <c r="D15" s="147">
        <f t="shared" si="2"/>
        <v>-7566</v>
      </c>
      <c r="E15" s="147">
        <f t="shared" si="2"/>
        <v>-7572.9073307492235</v>
      </c>
      <c r="F15" s="147">
        <f t="shared" si="2"/>
        <v>-7573.3217705941779</v>
      </c>
      <c r="G15" s="147">
        <f t="shared" si="2"/>
        <v>-7573.7610768298282</v>
      </c>
      <c r="H15" s="147">
        <f t="shared" si="2"/>
        <v>-7574.2267414396174</v>
      </c>
      <c r="I15" s="147">
        <f t="shared" si="2"/>
        <v>-7574.7203459259936</v>
      </c>
      <c r="J15" s="147">
        <f t="shared" si="2"/>
        <v>-7575.2435666815527</v>
      </c>
      <c r="K15" s="147">
        <f t="shared" si="2"/>
        <v>-7575.7981806824464</v>
      </c>
      <c r="L15" s="147">
        <f t="shared" si="2"/>
        <v>-7576.386071523395</v>
      </c>
      <c r="M15" s="147">
        <f t="shared" si="2"/>
        <v>-7577.0092358147976</v>
      </c>
      <c r="N15" s="147">
        <f t="shared" si="2"/>
        <v>-7967.6697899636856</v>
      </c>
      <c r="O15" s="147">
        <f t="shared" si="2"/>
        <v>-7968.3699773615072</v>
      </c>
      <c r="P15" s="147">
        <f t="shared" si="2"/>
        <v>-7969.1121760031974</v>
      </c>
      <c r="Q15" s="147">
        <f t="shared" si="2"/>
        <v>-7969.8989065633878</v>
      </c>
      <c r="R15" s="147">
        <f t="shared" si="2"/>
        <v>-7970.7328409571937</v>
      </c>
      <c r="S15" s="147">
        <f t="shared" si="2"/>
        <v>-7971.616811414624</v>
      </c>
      <c r="T15" s="147">
        <f t="shared" si="2"/>
        <v>-7972.5538200995024</v>
      </c>
      <c r="U15" s="147">
        <f t="shared" si="2"/>
        <v>-7973.5470493054727</v>
      </c>
      <c r="V15" s="147">
        <f t="shared" si="2"/>
        <v>-7974.5998722638005</v>
      </c>
      <c r="W15" s="147">
        <f t="shared" si="2"/>
        <v>-7975.7158645996296</v>
      </c>
      <c r="X15" s="147">
        <f t="shared" si="2"/>
        <v>-7976.8988164756065</v>
      </c>
      <c r="Y15" s="147">
        <f t="shared" si="2"/>
        <v>-7978.1527454641428</v>
      </c>
      <c r="Z15" s="147">
        <f t="shared" si="2"/>
        <v>-7979.4819101919902</v>
      </c>
      <c r="AA15" s="147">
        <f t="shared" si="2"/>
        <v>-7980.8908248035095</v>
      </c>
      <c r="AB15" s="147">
        <f t="shared" si="2"/>
        <v>-8021.3842742917213</v>
      </c>
      <c r="AC15" s="147">
        <f t="shared" si="2"/>
        <v>-7956</v>
      </c>
      <c r="AD15" s="147">
        <f t="shared" si="2"/>
        <v>-7955.9999999999991</v>
      </c>
      <c r="AE15" s="147">
        <f t="shared" si="2"/>
        <v>-7956</v>
      </c>
      <c r="AF15" s="147">
        <f t="shared" si="2"/>
        <v>-7956</v>
      </c>
      <c r="AG15" s="147">
        <f t="shared" si="2"/>
        <v>-7956</v>
      </c>
      <c r="AH15" s="147">
        <f t="shared" si="2"/>
        <v>-7956</v>
      </c>
      <c r="AI15" s="147">
        <f t="shared" si="2"/>
        <v>-7956</v>
      </c>
      <c r="AJ15" s="147">
        <f t="shared" si="2"/>
        <v>-7956</v>
      </c>
      <c r="AK15" s="147">
        <f t="shared" si="2"/>
        <v>-7956</v>
      </c>
    </row>
    <row r="16" spans="1:37" ht="16.5" thickTop="1" thickBot="1" x14ac:dyDescent="0.3"/>
    <row r="17" spans="1:127" ht="16.5" thickTop="1" thickBot="1" x14ac:dyDescent="0.3">
      <c r="A17" s="144" t="s">
        <v>295</v>
      </c>
      <c r="C17" s="134">
        <f>+B15</f>
        <v>-5616</v>
      </c>
      <c r="D17" s="134">
        <f t="shared" ref="D17:AK17" si="3">+C15</f>
        <v>-7956.0000000000009</v>
      </c>
      <c r="E17" s="134">
        <f t="shared" si="3"/>
        <v>-7566</v>
      </c>
      <c r="F17" s="134">
        <f t="shared" si="3"/>
        <v>-7572.9073307492235</v>
      </c>
      <c r="G17" s="134">
        <f t="shared" si="3"/>
        <v>-7573.3217705941779</v>
      </c>
      <c r="H17" s="134">
        <f t="shared" si="3"/>
        <v>-7573.7610768298282</v>
      </c>
      <c r="I17" s="134">
        <f t="shared" si="3"/>
        <v>-7574.2267414396174</v>
      </c>
      <c r="J17" s="134">
        <f t="shared" si="3"/>
        <v>-7574.7203459259936</v>
      </c>
      <c r="K17" s="134">
        <f t="shared" si="3"/>
        <v>-7575.2435666815527</v>
      </c>
      <c r="L17" s="134">
        <f t="shared" si="3"/>
        <v>-7575.7981806824464</v>
      </c>
      <c r="M17" s="134">
        <f t="shared" si="3"/>
        <v>-7576.386071523395</v>
      </c>
      <c r="N17" s="134">
        <f t="shared" si="3"/>
        <v>-7577.0092358147976</v>
      </c>
      <c r="O17" s="134">
        <f t="shared" si="3"/>
        <v>-7967.6697899636856</v>
      </c>
      <c r="P17" s="134">
        <f t="shared" si="3"/>
        <v>-7968.3699773615072</v>
      </c>
      <c r="Q17" s="134">
        <f t="shared" si="3"/>
        <v>-7969.1121760031974</v>
      </c>
      <c r="R17" s="134">
        <f t="shared" si="3"/>
        <v>-7969.8989065633878</v>
      </c>
      <c r="S17" s="134">
        <f t="shared" si="3"/>
        <v>-7970.7328409571937</v>
      </c>
      <c r="T17" s="134">
        <f t="shared" si="3"/>
        <v>-7971.616811414624</v>
      </c>
      <c r="U17" s="134">
        <f t="shared" si="3"/>
        <v>-7972.5538200995024</v>
      </c>
      <c r="V17" s="134">
        <f t="shared" si="3"/>
        <v>-7973.5470493054727</v>
      </c>
      <c r="W17" s="134">
        <f t="shared" si="3"/>
        <v>-7974.5998722638005</v>
      </c>
      <c r="X17" s="134">
        <f t="shared" si="3"/>
        <v>-7975.7158645996296</v>
      </c>
      <c r="Y17" s="134">
        <f t="shared" si="3"/>
        <v>-7976.8988164756065</v>
      </c>
      <c r="Z17" s="134">
        <f t="shared" si="3"/>
        <v>-7978.1527454641428</v>
      </c>
      <c r="AA17" s="134">
        <f t="shared" si="3"/>
        <v>-7979.4819101919902</v>
      </c>
      <c r="AB17" s="134">
        <f t="shared" si="3"/>
        <v>-7980.8908248035095</v>
      </c>
      <c r="AC17" s="134">
        <f t="shared" si="3"/>
        <v>-8021.3842742917213</v>
      </c>
      <c r="AD17" s="134">
        <f t="shared" si="3"/>
        <v>-7956</v>
      </c>
      <c r="AE17" s="134">
        <f t="shared" si="3"/>
        <v>-7955.9999999999991</v>
      </c>
      <c r="AF17" s="134">
        <f t="shared" si="3"/>
        <v>-7956</v>
      </c>
      <c r="AG17" s="134">
        <f t="shared" si="3"/>
        <v>-7956</v>
      </c>
      <c r="AH17" s="134">
        <f t="shared" si="3"/>
        <v>-7956</v>
      </c>
      <c r="AI17" s="134">
        <f t="shared" si="3"/>
        <v>-7956</v>
      </c>
      <c r="AJ17" s="134">
        <f t="shared" si="3"/>
        <v>-7956</v>
      </c>
      <c r="AK17" s="134">
        <f t="shared" si="3"/>
        <v>-7956</v>
      </c>
    </row>
    <row r="18" spans="1:127" ht="16.5" thickTop="1" thickBot="1" x14ac:dyDescent="0.3">
      <c r="A18" s="144" t="s">
        <v>296</v>
      </c>
      <c r="C18" s="134">
        <f>+B15*0.4</f>
        <v>-2246.4</v>
      </c>
      <c r="D18" s="134">
        <f t="shared" ref="D18:AK18" si="4">+C15*0.4</f>
        <v>-3182.4000000000005</v>
      </c>
      <c r="E18" s="134">
        <f t="shared" si="4"/>
        <v>-3026.4</v>
      </c>
      <c r="F18" s="134">
        <f t="shared" si="4"/>
        <v>-3029.1629322996896</v>
      </c>
      <c r="G18" s="134">
        <f t="shared" si="4"/>
        <v>-3029.3287082376714</v>
      </c>
      <c r="H18" s="134">
        <f t="shared" si="4"/>
        <v>-3029.5044307319313</v>
      </c>
      <c r="I18" s="134">
        <f t="shared" si="4"/>
        <v>-3029.6906965758471</v>
      </c>
      <c r="J18" s="134">
        <f t="shared" si="4"/>
        <v>-3029.8881383703974</v>
      </c>
      <c r="K18" s="134">
        <f t="shared" si="4"/>
        <v>-3030.0974266726212</v>
      </c>
      <c r="L18" s="134">
        <f t="shared" si="4"/>
        <v>-3030.3192722729787</v>
      </c>
      <c r="M18" s="134">
        <f t="shared" si="4"/>
        <v>-3030.5544286093582</v>
      </c>
      <c r="N18" s="134">
        <f t="shared" si="4"/>
        <v>-3030.8036943259194</v>
      </c>
      <c r="O18" s="134">
        <f t="shared" si="4"/>
        <v>-3187.0679159854744</v>
      </c>
      <c r="P18" s="134">
        <f t="shared" si="4"/>
        <v>-3187.3479909446032</v>
      </c>
      <c r="Q18" s="134">
        <f t="shared" si="4"/>
        <v>-3187.6448704012791</v>
      </c>
      <c r="R18" s="134">
        <f t="shared" si="4"/>
        <v>-3187.9595626253554</v>
      </c>
      <c r="S18" s="134">
        <f t="shared" si="4"/>
        <v>-3188.2931363828775</v>
      </c>
      <c r="T18" s="134">
        <f t="shared" si="4"/>
        <v>-3188.6467245658496</v>
      </c>
      <c r="U18" s="134">
        <f t="shared" si="4"/>
        <v>-3189.0215280398011</v>
      </c>
      <c r="V18" s="134">
        <f t="shared" si="4"/>
        <v>-3189.4188197221893</v>
      </c>
      <c r="W18" s="134">
        <f t="shared" si="4"/>
        <v>-3189.8399489055205</v>
      </c>
      <c r="X18" s="134">
        <f t="shared" si="4"/>
        <v>-3190.2863458398519</v>
      </c>
      <c r="Y18" s="134">
        <f t="shared" si="4"/>
        <v>-3190.7595265902428</v>
      </c>
      <c r="Z18" s="134">
        <f t="shared" si="4"/>
        <v>-3191.2610981856574</v>
      </c>
      <c r="AA18" s="134">
        <f t="shared" si="4"/>
        <v>-3191.7927640767962</v>
      </c>
      <c r="AB18" s="134">
        <f t="shared" si="4"/>
        <v>-3192.3563299214038</v>
      </c>
      <c r="AC18" s="134">
        <f t="shared" si="4"/>
        <v>-3208.5537097166889</v>
      </c>
      <c r="AD18" s="134">
        <f t="shared" si="4"/>
        <v>-3182.4</v>
      </c>
      <c r="AE18" s="134">
        <f t="shared" si="4"/>
        <v>-3182.3999999999996</v>
      </c>
      <c r="AF18" s="134">
        <f t="shared" si="4"/>
        <v>-3182.4</v>
      </c>
      <c r="AG18" s="134">
        <f t="shared" si="4"/>
        <v>-3182.4</v>
      </c>
      <c r="AH18" s="134">
        <f t="shared" si="4"/>
        <v>-3182.4</v>
      </c>
      <c r="AI18" s="134">
        <f t="shared" si="4"/>
        <v>-3182.4</v>
      </c>
      <c r="AJ18" s="134">
        <f t="shared" si="4"/>
        <v>-3182.4</v>
      </c>
      <c r="AK18" s="134">
        <f t="shared" si="4"/>
        <v>-3182.4</v>
      </c>
    </row>
    <row r="19" spans="1:127" ht="16.5" thickTop="1" thickBot="1" x14ac:dyDescent="0.3">
      <c r="A19" s="144" t="s">
        <v>297</v>
      </c>
      <c r="C19" s="134">
        <f>+B15*0.6</f>
        <v>-3369.6</v>
      </c>
      <c r="D19" s="134">
        <f t="shared" ref="D19:AK19" si="5">+C15*0.6</f>
        <v>-4773.6000000000004</v>
      </c>
      <c r="E19" s="134">
        <f t="shared" si="5"/>
        <v>-4539.5999999999995</v>
      </c>
      <c r="F19" s="134">
        <f t="shared" si="5"/>
        <v>-4543.7443984495339</v>
      </c>
      <c r="G19" s="134">
        <f t="shared" si="5"/>
        <v>-4543.9930623565069</v>
      </c>
      <c r="H19" s="134">
        <f t="shared" si="5"/>
        <v>-4544.2566460978969</v>
      </c>
      <c r="I19" s="134">
        <f t="shared" si="5"/>
        <v>-4544.5360448637703</v>
      </c>
      <c r="J19" s="134">
        <f t="shared" si="5"/>
        <v>-4544.8322075555961</v>
      </c>
      <c r="K19" s="134">
        <f t="shared" si="5"/>
        <v>-4545.1461400089311</v>
      </c>
      <c r="L19" s="134">
        <f t="shared" si="5"/>
        <v>-4545.4789084094673</v>
      </c>
      <c r="M19" s="134">
        <f t="shared" si="5"/>
        <v>-4545.8316429140368</v>
      </c>
      <c r="N19" s="134">
        <f t="shared" si="5"/>
        <v>-4546.2055414888782</v>
      </c>
      <c r="O19" s="134">
        <f t="shared" si="5"/>
        <v>-4780.6018739782112</v>
      </c>
      <c r="P19" s="134">
        <f t="shared" si="5"/>
        <v>-4781.0219864169039</v>
      </c>
      <c r="Q19" s="134">
        <f t="shared" si="5"/>
        <v>-4781.4673056019183</v>
      </c>
      <c r="R19" s="134">
        <f t="shared" si="5"/>
        <v>-4781.9393439380328</v>
      </c>
      <c r="S19" s="134">
        <f t="shared" si="5"/>
        <v>-4782.4397045743162</v>
      </c>
      <c r="T19" s="134">
        <f t="shared" si="5"/>
        <v>-4782.9700868487744</v>
      </c>
      <c r="U19" s="134">
        <f t="shared" si="5"/>
        <v>-4783.5322920597009</v>
      </c>
      <c r="V19" s="134">
        <f t="shared" si="5"/>
        <v>-4784.1282295832834</v>
      </c>
      <c r="W19" s="134">
        <f t="shared" si="5"/>
        <v>-4784.7599233582805</v>
      </c>
      <c r="X19" s="134">
        <f t="shared" si="5"/>
        <v>-4785.4295187597772</v>
      </c>
      <c r="Y19" s="134">
        <f t="shared" si="5"/>
        <v>-4786.1392898853637</v>
      </c>
      <c r="Z19" s="134">
        <f t="shared" si="5"/>
        <v>-4786.8916472784858</v>
      </c>
      <c r="AA19" s="134">
        <f t="shared" si="5"/>
        <v>-4787.6891461151936</v>
      </c>
      <c r="AB19" s="134">
        <f t="shared" si="5"/>
        <v>-4788.5344948821057</v>
      </c>
      <c r="AC19" s="134">
        <f t="shared" si="5"/>
        <v>-4812.8305645750324</v>
      </c>
      <c r="AD19" s="134">
        <f t="shared" si="5"/>
        <v>-4773.5999999999995</v>
      </c>
      <c r="AE19" s="134">
        <f t="shared" si="5"/>
        <v>-4773.5999999999995</v>
      </c>
      <c r="AF19" s="134">
        <f t="shared" si="5"/>
        <v>-4773.5999999999995</v>
      </c>
      <c r="AG19" s="134">
        <f t="shared" si="5"/>
        <v>-4773.5999999999995</v>
      </c>
      <c r="AH19" s="134">
        <f t="shared" si="5"/>
        <v>-4773.5999999999995</v>
      </c>
      <c r="AI19" s="134">
        <f t="shared" si="5"/>
        <v>-4773.5999999999995</v>
      </c>
      <c r="AJ19" s="134">
        <f t="shared" si="5"/>
        <v>-4773.5999999999995</v>
      </c>
      <c r="AK19" s="134">
        <f t="shared" si="5"/>
        <v>-4773.5999999999995</v>
      </c>
    </row>
    <row r="20" spans="1:127" ht="15.75" thickTop="1" x14ac:dyDescent="0.25">
      <c r="A20" s="182" t="s">
        <v>298</v>
      </c>
      <c r="B20" s="183">
        <f>SUM(B17:B19)</f>
        <v>0</v>
      </c>
      <c r="C20" s="183">
        <f t="shared" ref="C20:AK20" si="6">SUM(C17:C19)</f>
        <v>-11232</v>
      </c>
      <c r="D20" s="183">
        <f t="shared" si="6"/>
        <v>-15912.000000000002</v>
      </c>
      <c r="E20" s="183">
        <f t="shared" si="6"/>
        <v>-15132</v>
      </c>
      <c r="F20" s="183">
        <f t="shared" si="6"/>
        <v>-15145.814661498447</v>
      </c>
      <c r="G20" s="183">
        <f t="shared" si="6"/>
        <v>-15146.643541188356</v>
      </c>
      <c r="H20" s="183">
        <f t="shared" si="6"/>
        <v>-15147.522153659655</v>
      </c>
      <c r="I20" s="183">
        <f t="shared" si="6"/>
        <v>-15148.453482879235</v>
      </c>
      <c r="J20" s="183">
        <f t="shared" si="6"/>
        <v>-15149.440691851985</v>
      </c>
      <c r="K20" s="183">
        <f t="shared" si="6"/>
        <v>-15150.487133363105</v>
      </c>
      <c r="L20" s="183">
        <f t="shared" si="6"/>
        <v>-15151.596361364893</v>
      </c>
      <c r="M20" s="183">
        <f t="shared" si="6"/>
        <v>-15152.77214304679</v>
      </c>
      <c r="N20" s="183">
        <f t="shared" si="6"/>
        <v>-15154.018471629595</v>
      </c>
      <c r="O20" s="183">
        <f t="shared" si="6"/>
        <v>-15935.339579927371</v>
      </c>
      <c r="P20" s="183">
        <f t="shared" si="6"/>
        <v>-15936.739954723016</v>
      </c>
      <c r="Q20" s="183">
        <f t="shared" si="6"/>
        <v>-15938.224352006395</v>
      </c>
      <c r="R20" s="183">
        <f t="shared" si="6"/>
        <v>-15939.797813126776</v>
      </c>
      <c r="S20" s="183">
        <f t="shared" si="6"/>
        <v>-15941.465681914389</v>
      </c>
      <c r="T20" s="183">
        <f t="shared" si="6"/>
        <v>-15943.233622829248</v>
      </c>
      <c r="U20" s="183">
        <f t="shared" si="6"/>
        <v>-15945.107640199005</v>
      </c>
      <c r="V20" s="183">
        <f t="shared" si="6"/>
        <v>-15947.094098610945</v>
      </c>
      <c r="W20" s="183">
        <f t="shared" si="6"/>
        <v>-15949.199744527601</v>
      </c>
      <c r="X20" s="183">
        <f t="shared" si="6"/>
        <v>-15951.431729199259</v>
      </c>
      <c r="Y20" s="183">
        <f t="shared" si="6"/>
        <v>-15953.797632951213</v>
      </c>
      <c r="Z20" s="183">
        <f t="shared" si="6"/>
        <v>-15956.305490928286</v>
      </c>
      <c r="AA20" s="183">
        <f t="shared" si="6"/>
        <v>-15958.96382038398</v>
      </c>
      <c r="AB20" s="183">
        <f t="shared" si="6"/>
        <v>-15961.781649607019</v>
      </c>
      <c r="AC20" s="183">
        <f t="shared" si="6"/>
        <v>-16042.768548583444</v>
      </c>
      <c r="AD20" s="183">
        <f t="shared" si="6"/>
        <v>-15912</v>
      </c>
      <c r="AE20" s="183">
        <f t="shared" si="6"/>
        <v>-15911.999999999996</v>
      </c>
      <c r="AF20" s="183">
        <f t="shared" si="6"/>
        <v>-15912</v>
      </c>
      <c r="AG20" s="183">
        <f t="shared" si="6"/>
        <v>-15912</v>
      </c>
      <c r="AH20" s="183">
        <f t="shared" si="6"/>
        <v>-15912</v>
      </c>
      <c r="AI20" s="183">
        <f t="shared" si="6"/>
        <v>-15912</v>
      </c>
      <c r="AJ20" s="183">
        <f t="shared" si="6"/>
        <v>-15912</v>
      </c>
      <c r="AK20" s="183">
        <f t="shared" si="6"/>
        <v>-15912</v>
      </c>
    </row>
    <row r="22" spans="1:127" x14ac:dyDescent="0.25">
      <c r="A22" s="184" t="s">
        <v>131</v>
      </c>
      <c r="B22" s="186">
        <f>+B15-B17-B18-B19</f>
        <v>-5616</v>
      </c>
      <c r="C22" s="186">
        <f>+IF(SUM($B15:C15)&gt;SUM($B20:C20),SUM($B15:C15)-SUM($B20:C20),0)</f>
        <v>0</v>
      </c>
      <c r="D22" s="186">
        <f>+IF(SUM($B15:D15)&gt;SUM($B20:D20),SUM($B15:D15)-SUM($B20:D20),0)</f>
        <v>6006</v>
      </c>
      <c r="E22" s="186">
        <f>+IF(SUM($B15:E15)&gt;SUM($B20:E20),SUM($B15:E15)-SUM($B20:E20),0)</f>
        <v>13565.092669250778</v>
      </c>
      <c r="F22" s="186">
        <f>+IF(SUM($B15:F15)&gt;SUM($B20:F20),SUM($B15:F15)-SUM($B20:F20),0)</f>
        <v>21137.585560155043</v>
      </c>
      <c r="G22" s="186">
        <f>+IF(SUM($B15:G15)&gt;SUM($B20:G20),SUM($B15:G15)-SUM($B20:G20),0)</f>
        <v>28710.468024513575</v>
      </c>
      <c r="H22" s="186">
        <f>+IF(SUM($B15:H15)&gt;SUM($B20:H20),SUM($B15:H15)-SUM($B20:H20),0)</f>
        <v>36283.763436733607</v>
      </c>
      <c r="I22" s="186">
        <f>+IF(SUM($B15:I15)&gt;SUM($B20:I20),SUM($B15:I15)-SUM($B20:I20),0)</f>
        <v>43857.496573686854</v>
      </c>
      <c r="J22" s="186">
        <f>+IF(SUM($B15:J15)&gt;SUM($B20:J20),SUM($B15:J15)-SUM($B20:J20),0)</f>
        <v>51431.693698857285</v>
      </c>
      <c r="K22" s="186">
        <f>+IF(SUM($B15:K15)&gt;SUM($B20:K20),SUM($B15:K15)-SUM($B20:K20),0)</f>
        <v>59006.382651537948</v>
      </c>
      <c r="L22" s="186">
        <f>+IF(SUM($B15:L15)&gt;SUM($B20:L20),SUM($B15:L15)-SUM($B20:L20),0)</f>
        <v>66581.592941379437</v>
      </c>
      <c r="M22" s="186">
        <f>+IF(SUM($B15:M15)&gt;SUM($B20:M20),SUM($B15:M15)-SUM($B20:M20),0)</f>
        <v>74157.35584861142</v>
      </c>
      <c r="N22" s="186">
        <f>+IF(SUM($B15:N15)&gt;SUM($B20:N20),SUM($B15:N15)-SUM($B20:N20),0)</f>
        <v>81343.704530277319</v>
      </c>
      <c r="O22" s="186">
        <f>+IF(SUM($B15:O15)&gt;SUM($B20:O20),SUM($B15:O15)-SUM($B20:O20),0)</f>
        <v>89310.674132843196</v>
      </c>
      <c r="P22" s="186">
        <f>+IF(SUM($B15:P15)&gt;SUM($B20:P20),SUM($B15:P15)-SUM($B20:P20),0)</f>
        <v>97278.301911563016</v>
      </c>
      <c r="Q22" s="186">
        <f>+IF(SUM($B15:Q15)&gt;SUM($B20:Q20),SUM($B15:Q15)-SUM($B20:Q20),0)</f>
        <v>105246.62735700601</v>
      </c>
      <c r="R22" s="186">
        <f>+IF(SUM($B15:R15)&gt;SUM($B20:R20),SUM($B15:R15)-SUM($B20:R20),0)</f>
        <v>113215.69232917561</v>
      </c>
      <c r="S22" s="186">
        <f>+IF(SUM($B15:S15)&gt;SUM($B20:S20),SUM($B15:S15)-SUM($B20:S20),0)</f>
        <v>121185.54119967538</v>
      </c>
      <c r="T22" s="186">
        <f>+IF(SUM($B15:T15)&gt;SUM($B20:T20),SUM($B15:T15)-SUM($B20:T20),0)</f>
        <v>129156.2210024051</v>
      </c>
      <c r="U22" s="186">
        <f>+IF(SUM($B15:U15)&gt;SUM($B20:U20),SUM($B15:U15)-SUM($B20:U20),0)</f>
        <v>137127.78159329866</v>
      </c>
      <c r="V22" s="186">
        <f>+IF(SUM($B15:V15)&gt;SUM($B20:V20),SUM($B15:V15)-SUM($B20:V20),0)</f>
        <v>145100.27581964579</v>
      </c>
      <c r="W22" s="186">
        <f>+IF(SUM($B15:W15)&gt;SUM($B20:W20),SUM($B15:W15)-SUM($B20:W20),0)</f>
        <v>153073.75969957374</v>
      </c>
      <c r="X22" s="186">
        <f>+IF(SUM($B15:X15)&gt;SUM($B20:X20),SUM($B15:X15)-SUM($B20:X20),0)</f>
        <v>161048.29261229737</v>
      </c>
      <c r="Y22" s="186">
        <f>+IF(SUM($B15:Y15)&gt;SUM($B20:Y20),SUM($B15:Y15)-SUM($B20:Y20),0)</f>
        <v>169023.93749978446</v>
      </c>
      <c r="Z22" s="186">
        <f>+IF(SUM($B15:Z15)&gt;SUM($B20:Z20),SUM($B15:Z15)-SUM($B20:Z20),0)</f>
        <v>177000.76108052075</v>
      </c>
      <c r="AA22" s="186">
        <f>+IF(SUM($B15:AA15)&gt;SUM($B20:AA20),SUM($B15:AA15)-SUM($B20:AA20),0)</f>
        <v>184978.83407610125</v>
      </c>
      <c r="AB22" s="186">
        <f>+IF(SUM($B15:AB15)&gt;SUM($B20:AB20),SUM($B15:AB15)-SUM($B20:AB20),0)</f>
        <v>192919.23145141653</v>
      </c>
      <c r="AC22" s="186">
        <f>+IF(SUM($B15:AC15)&gt;SUM($B20:AC20),SUM($B15:AC15)-SUM($B20:AC20),0)</f>
        <v>201005.99999999997</v>
      </c>
      <c r="AD22" s="186">
        <f>+IF(SUM($B15:AD15)&gt;SUM($B20:AD20),SUM($B15:AD15)-SUM($B20:AD20),0)</f>
        <v>208961.99999999997</v>
      </c>
      <c r="AE22" s="186">
        <f>+IF(SUM($B15:AE15)&gt;SUM($B20:AE20),SUM($B15:AE15)-SUM($B20:AE20),0)</f>
        <v>216917.99999999997</v>
      </c>
      <c r="AF22" s="186">
        <f>+IF(SUM($B15:AF15)&gt;SUM($B20:AF20),SUM($B15:AF15)-SUM($B20:AF20),0)</f>
        <v>224873.99999999997</v>
      </c>
      <c r="AG22" s="186">
        <f>+IF(SUM($B15:AG15)&gt;SUM($B20:AG20),SUM($B15:AG15)-SUM($B20:AG20),0)</f>
        <v>232829.99999999997</v>
      </c>
      <c r="AH22" s="186">
        <f>+IF(SUM($B15:AH15)&gt;SUM($B20:AH20),SUM($B15:AH15)-SUM($B20:AH20),0)</f>
        <v>240785.99999999997</v>
      </c>
      <c r="AI22" s="186">
        <f>+IF(SUM($B15:AI15)&gt;SUM($B20:AI20),SUM($B15:AI15)-SUM($B20:AI20),0)</f>
        <v>248741.99999999994</v>
      </c>
      <c r="AJ22" s="186">
        <f>+IF(SUM($B15:AJ15)&gt;SUM($B20:AJ20),SUM($B15:AJ15)-SUM($B20:AJ20),0)</f>
        <v>256698</v>
      </c>
      <c r="AK22" s="186">
        <f>+IF(SUM($B15:AK15)&gt;SUM($B20:AK20),SUM($B15:AK15)-SUM($B20:AK20),0)</f>
        <v>264654</v>
      </c>
    </row>
    <row r="23" spans="1:127" x14ac:dyDescent="0.25">
      <c r="A23" s="184" t="s">
        <v>299</v>
      </c>
      <c r="B23" s="185"/>
      <c r="C23" s="186">
        <f>+IF(SUM($B15:C15)&lt;SUM($B20:C20),-SUM($B15:C15)+SUM($B20:C20),0)</f>
        <v>2340</v>
      </c>
      <c r="D23" s="186">
        <f>+IF(SUM($B15:D15)&lt;SUM($B20:D20),-SUM($B15:D15)+SUM($B20:D20),0)</f>
        <v>0</v>
      </c>
      <c r="E23" s="186">
        <f>+IF(SUM($B15:E15)&lt;SUM($B20:E20),-SUM($B15:E15)+SUM($B20:E20),0)</f>
        <v>0</v>
      </c>
      <c r="F23" s="186">
        <f>+IF(SUM($B15:F15)&lt;SUM($B20:F20),-SUM($B15:F15)+SUM($B20:F20),0)</f>
        <v>0</v>
      </c>
      <c r="G23" s="186">
        <f>+IF(SUM($B15:G15)&lt;SUM($B20:G20),-SUM($B15:G15)+SUM($B20:G20),0)</f>
        <v>0</v>
      </c>
      <c r="H23" s="186">
        <f>+IF(SUM($B15:H15)&lt;SUM($B20:H20),-SUM($B15:H15)+SUM($B20:H20),0)</f>
        <v>0</v>
      </c>
      <c r="I23" s="186">
        <f>+IF(SUM($B15:I15)&lt;SUM($B20:I20),-SUM($B15:I15)+SUM($B20:I20),0)</f>
        <v>0</v>
      </c>
      <c r="J23" s="186">
        <f>+IF(SUM($B15:J15)&lt;SUM($B20:J20),-SUM($B15:J15)+SUM($B20:J20),0)</f>
        <v>0</v>
      </c>
      <c r="K23" s="186">
        <f>+IF(SUM($B15:K15)&lt;SUM($B20:K20),-SUM($B15:K15)+SUM($B20:K20),0)</f>
        <v>0</v>
      </c>
      <c r="L23" s="186">
        <f>+IF(SUM($B15:L15)&lt;SUM($B20:L20),-SUM($B15:L15)+SUM($B20:L20),0)</f>
        <v>0</v>
      </c>
      <c r="M23" s="186">
        <f>+IF(SUM($B15:M15)&lt;SUM($B20:M20),-SUM($B15:M15)+SUM($B20:M20),0)</f>
        <v>0</v>
      </c>
      <c r="N23" s="186">
        <f>+IF(SUM($B15:N15)&lt;SUM($B20:N20),-SUM($B15:N15)+SUM($B20:N20),0)</f>
        <v>0</v>
      </c>
      <c r="O23" s="186">
        <f>+IF(SUM($B15:O15)&lt;SUM($B20:O20),-SUM($B15:O15)+SUM($B20:O20),0)</f>
        <v>0</v>
      </c>
      <c r="P23" s="186">
        <f>+IF(SUM($B15:P15)&lt;SUM($B20:P20),-SUM($B15:P15)+SUM($B20:P20),0)</f>
        <v>0</v>
      </c>
      <c r="Q23" s="186">
        <f>+IF(SUM($B15:Q15)&lt;SUM($B20:Q20),-SUM($B15:Q15)+SUM($B20:Q20),0)</f>
        <v>0</v>
      </c>
      <c r="R23" s="186">
        <f>+IF(SUM($B15:R15)&lt;SUM($B20:R20),-SUM($B15:R15)+SUM($B20:R20),0)</f>
        <v>0</v>
      </c>
      <c r="S23" s="186">
        <f>+IF(SUM($B15:S15)&lt;SUM($B20:S20),-SUM($B15:S15)+SUM($B20:S20),0)</f>
        <v>0</v>
      </c>
      <c r="T23" s="186">
        <f>+IF(SUM($B15:T15)&lt;SUM($B20:T20),-SUM($B15:T15)+SUM($B20:T20),0)</f>
        <v>0</v>
      </c>
      <c r="U23" s="186">
        <f>+IF(SUM($B15:U15)&lt;SUM($B20:U20),-SUM($B15:U15)+SUM($B20:U20),0)</f>
        <v>0</v>
      </c>
      <c r="V23" s="186">
        <f>+IF(SUM($B15:V15)&lt;SUM($B20:V20),-SUM($B15:V15)+SUM($B20:V20),0)</f>
        <v>0</v>
      </c>
      <c r="W23" s="186">
        <f>+IF(SUM($B15:W15)&lt;SUM($B20:W20),-SUM($B15:W15)+SUM($B20:W20),0)</f>
        <v>0</v>
      </c>
      <c r="X23" s="186">
        <f>+IF(SUM($B15:X15)&lt;SUM($B20:X20),-SUM($B15:X15)+SUM($B20:X20),0)</f>
        <v>0</v>
      </c>
      <c r="Y23" s="186">
        <f>+IF(SUM($B15:Y15)&lt;SUM($B20:Y20),-SUM($B15:Y15)+SUM($B20:Y20),0)</f>
        <v>0</v>
      </c>
      <c r="Z23" s="186">
        <f>+IF(SUM($B15:Z15)&lt;SUM($B20:Z20),-SUM($B15:Z15)+SUM($B20:Z20),0)</f>
        <v>0</v>
      </c>
      <c r="AA23" s="186">
        <f>+IF(SUM($B15:AA15)&lt;SUM($B20:AA20),-SUM($B15:AA15)+SUM($B20:AA20),0)</f>
        <v>0</v>
      </c>
      <c r="AB23" s="186">
        <f>+IF(SUM($B15:AB15)&lt;SUM($B20:AB20),-SUM($B15:AB15)+SUM($B20:AB20),0)</f>
        <v>0</v>
      </c>
      <c r="AC23" s="186">
        <f>+IF(SUM($B15:AC15)&lt;SUM($B20:AC20),-SUM($B15:AC15)+SUM($B20:AC20),0)</f>
        <v>0</v>
      </c>
      <c r="AD23" s="186">
        <f>+IF(SUM($B15:AD15)&lt;SUM($B20:AD20),-SUM($B15:AD15)+SUM($B20:AD20),0)</f>
        <v>0</v>
      </c>
      <c r="AE23" s="186">
        <f>+IF(SUM($B15:AE15)&lt;SUM($B20:AE20),-SUM($B15:AE15)+SUM($B20:AE20),0)</f>
        <v>0</v>
      </c>
      <c r="AF23" s="186">
        <f>+IF(SUM($B15:AF15)&lt;SUM($B20:AF20),-SUM($B15:AF15)+SUM($B20:AF20),0)</f>
        <v>0</v>
      </c>
      <c r="AG23" s="186">
        <f>+IF(SUM($B15:AG15)&lt;SUM($B20:AG20),-SUM($B15:AG15)+SUM($B20:AG20),0)</f>
        <v>0</v>
      </c>
      <c r="AH23" s="186">
        <f>+IF(SUM($B15:AH15)&lt;SUM($B20:AH20),-SUM($B15:AH15)+SUM($B20:AH20),0)</f>
        <v>0</v>
      </c>
      <c r="AI23" s="186">
        <f>+IF(SUM($B15:AI15)&lt;SUM($B20:AI20),-SUM($B15:AI15)+SUM($B20:AI20),0)</f>
        <v>0</v>
      </c>
      <c r="AJ23" s="186">
        <f>+IF(SUM($B15:AJ15)&lt;SUM($B20:AJ20),-SUM($B15:AJ15)+SUM($B20:AJ20),0)</f>
        <v>0</v>
      </c>
      <c r="AK23" s="186">
        <f>+IF(SUM($B15:AK15)&lt;SUM($B20:AK20),-SUM($B15:AK15)+SUM($B20:AK20),0)</f>
        <v>0</v>
      </c>
    </row>
    <row r="29" spans="1:127" s="160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1" spans="1:127" x14ac:dyDescent="0.25"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</row>
    <row r="33" spans="1:127" x14ac:dyDescent="0.25"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</row>
    <row r="35" spans="1:127" x14ac:dyDescent="0.25"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</row>
    <row r="37" spans="1:127" x14ac:dyDescent="0.25"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</row>
    <row r="39" spans="1:127" s="160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DW39"/>
  <sheetViews>
    <sheetView showGridLines="0" workbookViewId="0">
      <selection activeCell="I16" sqref="I16"/>
    </sheetView>
  </sheetViews>
  <sheetFormatPr defaultColWidth="13.5703125" defaultRowHeight="15" x14ac:dyDescent="0.25"/>
  <cols>
    <col min="1" max="1" width="32.7109375" bestFit="1" customWidth="1"/>
    <col min="2" max="2" width="11.28515625" bestFit="1" customWidth="1"/>
  </cols>
  <sheetData>
    <row r="1" spans="1:37" ht="15.75" thickBot="1" x14ac:dyDescent="0.3"/>
    <row r="2" spans="1:37" ht="16.5" thickTop="1" thickBot="1" x14ac:dyDescent="0.3">
      <c r="B2" s="165" t="str">
        <f>+SPanno!D6</f>
        <v>ANNO 1</v>
      </c>
      <c r="C2" s="165" t="str">
        <f>+SPanno!E6</f>
        <v>ANNO 2</v>
      </c>
      <c r="D2" s="165" t="str">
        <f>+SPanno!F6</f>
        <v>ANNO 3</v>
      </c>
      <c r="E2" s="165" t="str">
        <f>+SPanno!G6</f>
        <v>ANNO 4</v>
      </c>
      <c r="F2" s="165" t="str">
        <f>+SPanno!H6</f>
        <v>ANNO 5</v>
      </c>
      <c r="G2" s="165" t="str">
        <f>+SPanno!I6</f>
        <v>ANNO 6</v>
      </c>
      <c r="H2" s="165" t="str">
        <f>+SPanno!J6</f>
        <v>ANNO 7</v>
      </c>
      <c r="I2" s="165" t="str">
        <f>+SPanno!K6</f>
        <v>ANNO 8</v>
      </c>
      <c r="J2" s="165" t="str">
        <f>+SPanno!L6</f>
        <v>ANNO 9</v>
      </c>
      <c r="K2" s="165" t="str">
        <f>+SPanno!M6</f>
        <v>ANNO 10</v>
      </c>
      <c r="L2" s="165" t="str">
        <f>+SPanno!N6</f>
        <v>ANNO 11</v>
      </c>
      <c r="M2" s="165" t="str">
        <f>+SPanno!O6</f>
        <v>ANNO 12</v>
      </c>
      <c r="N2" s="165" t="str">
        <f>+SPanno!P6</f>
        <v>ANNO 13</v>
      </c>
      <c r="O2" s="165" t="str">
        <f>+SPanno!Q6</f>
        <v>ANNO 14</v>
      </c>
      <c r="P2" s="165" t="str">
        <f>+SPanno!R6</f>
        <v>ANNO 15</v>
      </c>
      <c r="Q2" s="165" t="str">
        <f>+SPanno!S6</f>
        <v>ANNO 16</v>
      </c>
      <c r="R2" s="165" t="str">
        <f>+SPanno!T6</f>
        <v>ANNO 17</v>
      </c>
      <c r="S2" s="165" t="str">
        <f>+SPanno!U6</f>
        <v>ANNO 18</v>
      </c>
      <c r="T2" s="165" t="str">
        <f>+SPanno!V6</f>
        <v>ANNO 19</v>
      </c>
      <c r="U2" s="165" t="str">
        <f>+SPanno!W6</f>
        <v>ANNO 20</v>
      </c>
      <c r="V2" s="165" t="str">
        <f>+SPanno!X6</f>
        <v>ANNO 21</v>
      </c>
      <c r="W2" s="165" t="str">
        <f>+SPanno!Y6</f>
        <v>ANNO 22</v>
      </c>
      <c r="X2" s="165" t="str">
        <f>+SPanno!Z6</f>
        <v>ANNO 23</v>
      </c>
      <c r="Y2" s="165" t="str">
        <f>+SPanno!AA6</f>
        <v>ANNO 24</v>
      </c>
      <c r="Z2" s="165" t="str">
        <f>+SPanno!AB6</f>
        <v>ANNO 25</v>
      </c>
      <c r="AA2" s="165" t="str">
        <f>+SPanno!AC6</f>
        <v>ANNO 26</v>
      </c>
      <c r="AB2" s="165" t="str">
        <f>+SPanno!AD6</f>
        <v>ANNO 27</v>
      </c>
      <c r="AC2" s="165" t="str">
        <f>+SPanno!AE6</f>
        <v>ANNO 28</v>
      </c>
      <c r="AD2" s="165" t="str">
        <f>+SPanno!AF6</f>
        <v>ANNO 29</v>
      </c>
      <c r="AE2" s="165" t="str">
        <f>+SPanno!AG6</f>
        <v>ANNO 30</v>
      </c>
      <c r="AF2" s="165" t="str">
        <f>+SPanno!AH6</f>
        <v>ANNO 31</v>
      </c>
      <c r="AG2" s="165" t="str">
        <f>+SPanno!AI6</f>
        <v>ANNO 32</v>
      </c>
      <c r="AH2" s="165" t="str">
        <f>+SPanno!AJ6</f>
        <v>ANNO 33</v>
      </c>
      <c r="AI2" s="165" t="str">
        <f>+SPanno!AK6</f>
        <v>ANNO 34</v>
      </c>
      <c r="AJ2" s="165" t="str">
        <f>+SPanno!AL6</f>
        <v>ANNO 35</v>
      </c>
      <c r="AK2" s="165" t="str">
        <f>+SPanno!AM6</f>
        <v>ANNO 36</v>
      </c>
    </row>
    <row r="3" spans="1:37" ht="16.5" thickTop="1" thickBot="1" x14ac:dyDescent="0.3">
      <c r="A3" s="167" t="s">
        <v>132</v>
      </c>
      <c r="B3" s="134">
        <v>10000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6.5" thickTop="1" thickBot="1" x14ac:dyDescent="0.3"/>
    <row r="5" spans="1:37" ht="16.5" thickTop="1" thickBot="1" x14ac:dyDescent="0.3">
      <c r="B5" s="168" t="str">
        <f>+B2</f>
        <v>ANNO 1</v>
      </c>
      <c r="C5" s="168" t="str">
        <f t="shared" ref="C5:AK5" si="0">+C2</f>
        <v>ANNO 2</v>
      </c>
      <c r="D5" s="168" t="str">
        <f t="shared" si="0"/>
        <v>ANNO 3</v>
      </c>
      <c r="E5" s="168" t="str">
        <f t="shared" si="0"/>
        <v>ANNO 4</v>
      </c>
      <c r="F5" s="168" t="str">
        <f t="shared" si="0"/>
        <v>ANNO 5</v>
      </c>
      <c r="G5" s="168" t="str">
        <f t="shared" si="0"/>
        <v>ANNO 6</v>
      </c>
      <c r="H5" s="168" t="str">
        <f t="shared" si="0"/>
        <v>ANNO 7</v>
      </c>
      <c r="I5" s="168" t="str">
        <f t="shared" si="0"/>
        <v>ANNO 8</v>
      </c>
      <c r="J5" s="168" t="str">
        <f t="shared" si="0"/>
        <v>ANNO 9</v>
      </c>
      <c r="K5" s="168" t="str">
        <f t="shared" si="0"/>
        <v>ANNO 10</v>
      </c>
      <c r="L5" s="168" t="str">
        <f t="shared" si="0"/>
        <v>ANNO 11</v>
      </c>
      <c r="M5" s="168" t="str">
        <f t="shared" si="0"/>
        <v>ANNO 12</v>
      </c>
      <c r="N5" s="168" t="str">
        <f t="shared" si="0"/>
        <v>ANNO 13</v>
      </c>
      <c r="O5" s="168" t="str">
        <f t="shared" si="0"/>
        <v>ANNO 14</v>
      </c>
      <c r="P5" s="168" t="str">
        <f t="shared" si="0"/>
        <v>ANNO 15</v>
      </c>
      <c r="Q5" s="168" t="str">
        <f t="shared" si="0"/>
        <v>ANNO 16</v>
      </c>
      <c r="R5" s="168" t="str">
        <f t="shared" si="0"/>
        <v>ANNO 17</v>
      </c>
      <c r="S5" s="168" t="str">
        <f t="shared" si="0"/>
        <v>ANNO 18</v>
      </c>
      <c r="T5" s="168" t="str">
        <f t="shared" si="0"/>
        <v>ANNO 19</v>
      </c>
      <c r="U5" s="168" t="str">
        <f t="shared" si="0"/>
        <v>ANNO 20</v>
      </c>
      <c r="V5" s="168" t="str">
        <f t="shared" si="0"/>
        <v>ANNO 21</v>
      </c>
      <c r="W5" s="168" t="str">
        <f t="shared" si="0"/>
        <v>ANNO 22</v>
      </c>
      <c r="X5" s="168" t="str">
        <f t="shared" si="0"/>
        <v>ANNO 23</v>
      </c>
      <c r="Y5" s="168" t="str">
        <f t="shared" si="0"/>
        <v>ANNO 24</v>
      </c>
      <c r="Z5" s="168" t="str">
        <f t="shared" si="0"/>
        <v>ANNO 25</v>
      </c>
      <c r="AA5" s="168" t="str">
        <f t="shared" si="0"/>
        <v>ANNO 26</v>
      </c>
      <c r="AB5" s="168" t="str">
        <f t="shared" si="0"/>
        <v>ANNO 27</v>
      </c>
      <c r="AC5" s="168" t="str">
        <f t="shared" si="0"/>
        <v>ANNO 28</v>
      </c>
      <c r="AD5" s="168" t="str">
        <f t="shared" si="0"/>
        <v>ANNO 29</v>
      </c>
      <c r="AE5" s="168" t="str">
        <f t="shared" si="0"/>
        <v>ANNO 30</v>
      </c>
      <c r="AF5" s="168" t="str">
        <f t="shared" si="0"/>
        <v>ANNO 31</v>
      </c>
      <c r="AG5" s="168" t="str">
        <f t="shared" si="0"/>
        <v>ANNO 32</v>
      </c>
      <c r="AH5" s="168" t="str">
        <f t="shared" si="0"/>
        <v>ANNO 33</v>
      </c>
      <c r="AI5" s="168" t="str">
        <f t="shared" si="0"/>
        <v>ANNO 34</v>
      </c>
      <c r="AJ5" s="168" t="str">
        <f t="shared" si="0"/>
        <v>ANNO 35</v>
      </c>
      <c r="AK5" s="168" t="str">
        <f t="shared" si="0"/>
        <v>ANNO 36</v>
      </c>
    </row>
    <row r="6" spans="1:37" ht="16.5" thickTop="1" thickBot="1" x14ac:dyDescent="0.3">
      <c r="A6" s="144" t="s">
        <v>273</v>
      </c>
      <c r="B6" s="169">
        <f>+CEanno!C76</f>
        <v>-35004.359999999993</v>
      </c>
      <c r="C6" s="169">
        <f>+CEanno!D76</f>
        <v>-42771.023733333328</v>
      </c>
      <c r="D6" s="169">
        <f>+CEanno!E76</f>
        <v>-36643.240302805556</v>
      </c>
      <c r="E6" s="169">
        <f>+CEanno!F76</f>
        <v>-38621.795536826969</v>
      </c>
      <c r="F6" s="169">
        <f>+CEanno!G76</f>
        <v>-38920.017317942409</v>
      </c>
      <c r="G6" s="169">
        <f>+CEanno!H76</f>
        <v>-39059.993991638024</v>
      </c>
      <c r="H6" s="169">
        <f>+CEanno!I76</f>
        <v>-39358.634431143262</v>
      </c>
      <c r="I6" s="169">
        <f>+CEanno!J76</f>
        <v>-39662.97116619692</v>
      </c>
      <c r="J6" s="169">
        <f>+CEanno!K76</f>
        <v>-39942.068403965277</v>
      </c>
      <c r="K6" s="169">
        <f>+CEanno!L76</f>
        <v>-40226.390908720663</v>
      </c>
      <c r="L6" s="169">
        <f>+CEanno!M76</f>
        <v>-40516.006319164146</v>
      </c>
      <c r="M6" s="169">
        <f>+CEanno!N76</f>
        <v>-40810.873937520584</v>
      </c>
      <c r="N6" s="169">
        <f>+CEanno!O76</f>
        <v>-48020.981367657041</v>
      </c>
      <c r="O6" s="169">
        <f>+CEanno!P76</f>
        <v>-48326.310276628123</v>
      </c>
      <c r="P6" s="169">
        <f>+CEanno!Q76</f>
        <v>-48465.954922511475</v>
      </c>
      <c r="Q6" s="169">
        <f>+CEanno!R76</f>
        <v>-48770.348046837717</v>
      </c>
      <c r="R6" s="169">
        <f>+CEanno!S76</f>
        <v>-49080.20379139045</v>
      </c>
      <c r="S6" s="169">
        <f>+CEanno!T76</f>
        <v>-49394.92476388978</v>
      </c>
      <c r="T6" s="169">
        <f>+CEanno!U76</f>
        <v>-49714.632733843253</v>
      </c>
      <c r="U6" s="169">
        <f>+CEanno!V76</f>
        <v>-50039.263067415173</v>
      </c>
      <c r="V6" s="169">
        <f>+CEanno!W76</f>
        <v>-50386.586415761398</v>
      </c>
      <c r="W6" s="169">
        <f>+CEanno!X76</f>
        <v>-50808.641384818249</v>
      </c>
      <c r="X6" s="169">
        <f>+CEanno!Y76</f>
        <v>-51234.475284542066</v>
      </c>
      <c r="Y6" s="169">
        <f>+CEanno!Z76</f>
        <v>-51663.92696693405</v>
      </c>
      <c r="Z6" s="169">
        <f>+CEanno!AA76</f>
        <v>-52074.96544464217</v>
      </c>
      <c r="AA6" s="169">
        <f>+CEanno!AB76</f>
        <v>-52510.907091704612</v>
      </c>
      <c r="AB6" s="169">
        <f>+CEanno!AC76</f>
        <v>-53641.007436842527</v>
      </c>
      <c r="AC6" s="169">
        <f>+CEanno!AD76</f>
        <v>-52897.277564241289</v>
      </c>
      <c r="AD6" s="169">
        <f>+CEanno!AE76</f>
        <v>-53446.08998270017</v>
      </c>
      <c r="AE6" s="169">
        <f>+CEanno!AF76</f>
        <v>-54004.610172449495</v>
      </c>
      <c r="AF6" s="169">
        <f>+CEanno!AG76</f>
        <v>-54571.838322066891</v>
      </c>
      <c r="AG6" s="169">
        <f>+CEanno!AH76</f>
        <v>-55148.212926305438</v>
      </c>
      <c r="AH6" s="169">
        <f>+CEanno!AI76</f>
        <v>-55733.871897114092</v>
      </c>
      <c r="AI6" s="169">
        <f>+CEanno!AJ76</f>
        <v>-56328.954819451727</v>
      </c>
      <c r="AJ6" s="169">
        <f>+CEanno!AK76</f>
        <v>-56933.603441267987</v>
      </c>
      <c r="AK6" s="169">
        <f>+CEanno!AL76</f>
        <v>-57547.961637072833</v>
      </c>
    </row>
    <row r="7" spans="1:37" ht="15.75" thickTop="1" x14ac:dyDescent="0.25"/>
    <row r="8" spans="1:37" ht="15.75" thickBot="1" x14ac:dyDescent="0.3"/>
    <row r="9" spans="1:37" ht="16.5" thickTop="1" thickBot="1" x14ac:dyDescent="0.3">
      <c r="B9" s="165" t="str">
        <f>+B2</f>
        <v>ANNO 1</v>
      </c>
      <c r="C9" s="165" t="str">
        <f t="shared" ref="C9:AK9" si="1">+C2</f>
        <v>ANNO 2</v>
      </c>
      <c r="D9" s="165" t="str">
        <f t="shared" si="1"/>
        <v>ANNO 3</v>
      </c>
      <c r="E9" s="165" t="str">
        <f t="shared" si="1"/>
        <v>ANNO 4</v>
      </c>
      <c r="F9" s="165" t="str">
        <f t="shared" si="1"/>
        <v>ANNO 5</v>
      </c>
      <c r="G9" s="165" t="str">
        <f t="shared" si="1"/>
        <v>ANNO 6</v>
      </c>
      <c r="H9" s="165" t="str">
        <f t="shared" si="1"/>
        <v>ANNO 7</v>
      </c>
      <c r="I9" s="165" t="str">
        <f t="shared" si="1"/>
        <v>ANNO 8</v>
      </c>
      <c r="J9" s="165" t="str">
        <f t="shared" si="1"/>
        <v>ANNO 9</v>
      </c>
      <c r="K9" s="165" t="str">
        <f t="shared" si="1"/>
        <v>ANNO 10</v>
      </c>
      <c r="L9" s="165" t="str">
        <f t="shared" si="1"/>
        <v>ANNO 11</v>
      </c>
      <c r="M9" s="165" t="str">
        <f t="shared" si="1"/>
        <v>ANNO 12</v>
      </c>
      <c r="N9" s="165" t="str">
        <f t="shared" si="1"/>
        <v>ANNO 13</v>
      </c>
      <c r="O9" s="165" t="str">
        <f t="shared" si="1"/>
        <v>ANNO 14</v>
      </c>
      <c r="P9" s="165" t="str">
        <f t="shared" si="1"/>
        <v>ANNO 15</v>
      </c>
      <c r="Q9" s="165" t="str">
        <f t="shared" si="1"/>
        <v>ANNO 16</v>
      </c>
      <c r="R9" s="165" t="str">
        <f t="shared" si="1"/>
        <v>ANNO 17</v>
      </c>
      <c r="S9" s="165" t="str">
        <f t="shared" si="1"/>
        <v>ANNO 18</v>
      </c>
      <c r="T9" s="165" t="str">
        <f t="shared" si="1"/>
        <v>ANNO 19</v>
      </c>
      <c r="U9" s="165" t="str">
        <f t="shared" si="1"/>
        <v>ANNO 20</v>
      </c>
      <c r="V9" s="165" t="str">
        <f t="shared" si="1"/>
        <v>ANNO 21</v>
      </c>
      <c r="W9" s="165" t="str">
        <f t="shared" si="1"/>
        <v>ANNO 22</v>
      </c>
      <c r="X9" s="165" t="str">
        <f t="shared" si="1"/>
        <v>ANNO 23</v>
      </c>
      <c r="Y9" s="165" t="str">
        <f t="shared" si="1"/>
        <v>ANNO 24</v>
      </c>
      <c r="Z9" s="165" t="str">
        <f t="shared" si="1"/>
        <v>ANNO 25</v>
      </c>
      <c r="AA9" s="165" t="str">
        <f t="shared" si="1"/>
        <v>ANNO 26</v>
      </c>
      <c r="AB9" s="165" t="str">
        <f t="shared" si="1"/>
        <v>ANNO 27</v>
      </c>
      <c r="AC9" s="165" t="str">
        <f t="shared" si="1"/>
        <v>ANNO 28</v>
      </c>
      <c r="AD9" s="165" t="str">
        <f t="shared" si="1"/>
        <v>ANNO 29</v>
      </c>
      <c r="AE9" s="165" t="str">
        <f t="shared" si="1"/>
        <v>ANNO 30</v>
      </c>
      <c r="AF9" s="165" t="str">
        <f t="shared" si="1"/>
        <v>ANNO 31</v>
      </c>
      <c r="AG9" s="165" t="str">
        <f t="shared" si="1"/>
        <v>ANNO 32</v>
      </c>
      <c r="AH9" s="165" t="str">
        <f t="shared" si="1"/>
        <v>ANNO 33</v>
      </c>
      <c r="AI9" s="165" t="str">
        <f t="shared" si="1"/>
        <v>ANNO 34</v>
      </c>
      <c r="AJ9" s="165" t="str">
        <f t="shared" si="1"/>
        <v>ANNO 35</v>
      </c>
      <c r="AK9" s="165" t="str">
        <f t="shared" si="1"/>
        <v>ANNO 36</v>
      </c>
    </row>
    <row r="10" spans="1:37" ht="16.5" thickTop="1" thickBot="1" x14ac:dyDescent="0.3">
      <c r="A10" s="144" t="s">
        <v>287</v>
      </c>
      <c r="B10" s="134">
        <v>10000</v>
      </c>
      <c r="C10" s="134">
        <v>10000</v>
      </c>
      <c r="D10" s="134">
        <v>10000</v>
      </c>
      <c r="E10" s="134">
        <v>10000</v>
      </c>
      <c r="F10" s="134">
        <v>10000</v>
      </c>
      <c r="G10" s="134">
        <v>10000</v>
      </c>
      <c r="H10" s="134">
        <v>10000</v>
      </c>
      <c r="I10" s="134"/>
      <c r="J10" s="134"/>
      <c r="K10" s="134"/>
      <c r="L10" s="134"/>
      <c r="M10" s="134">
        <v>0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>
        <v>0</v>
      </c>
    </row>
    <row r="11" spans="1:37" ht="15.75" thickTop="1" x14ac:dyDescent="0.25"/>
    <row r="29" spans="1:127" s="160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1" spans="1:127" x14ac:dyDescent="0.25"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</row>
    <row r="33" spans="1:127" x14ac:dyDescent="0.25"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</row>
    <row r="35" spans="1:127" x14ac:dyDescent="0.25"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</row>
    <row r="37" spans="1:127" x14ac:dyDescent="0.25"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</row>
    <row r="39" spans="1:127" s="160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DSCR</vt:lpstr>
      <vt:lpstr>LLCR</vt:lpstr>
      <vt:lpstr>cmpc</vt:lpstr>
      <vt:lpstr>Parametri</vt:lpstr>
      <vt:lpstr>M_Pregresso</vt:lpstr>
      <vt:lpstr>M_Irpef</vt:lpstr>
      <vt:lpstr>M_Ires</vt:lpstr>
      <vt:lpstr>M_Irap</vt:lpstr>
      <vt:lpstr>M_Capitale Sociale</vt:lpstr>
      <vt:lpstr>M_Contributo</vt:lpstr>
      <vt:lpstr>M_Leasing</vt:lpstr>
      <vt:lpstr>M_Finanziamento</vt:lpstr>
      <vt:lpstr>M_Investimenti</vt:lpstr>
      <vt:lpstr>M_Personale</vt:lpstr>
      <vt:lpstr>M_Costi Gestione</vt:lpstr>
      <vt:lpstr>I_Vendite_Acquisto</vt:lpstr>
      <vt:lpstr>M_Vendite</vt:lpstr>
      <vt:lpstr>SPanno</vt:lpstr>
      <vt:lpstr>Flussi Cassaanno</vt:lpstr>
      <vt:lpstr>CEanno</vt:lpstr>
      <vt:lpstr>Rendiconto Finanziario</vt:lpstr>
      <vt:lpstr>van</vt:lpstr>
      <vt:lpstr>TIR</vt:lpstr>
      <vt:lpstr>Indicatori</vt:lpstr>
      <vt:lpstr>Liquidazione Iva</vt:lpstr>
      <vt:lpstr>Variazioni Patrimoniali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Utente Windows</cp:lastModifiedBy>
  <dcterms:created xsi:type="dcterms:W3CDTF">2013-02-21T19:38:56Z</dcterms:created>
  <dcterms:modified xsi:type="dcterms:W3CDTF">2017-10-12T04:59:55Z</dcterms:modified>
</cp:coreProperties>
</file>